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urtney\Desktop\Website Images\"/>
    </mc:Choice>
  </mc:AlternateContent>
  <bookViews>
    <workbookView xWindow="0" yWindow="0" windowWidth="28800" windowHeight="12135" tabRatio="860" activeTab="3"/>
  </bookViews>
  <sheets>
    <sheet name="Checklist" sheetId="36" r:id="rId1"/>
    <sheet name="Step By Step" sheetId="37" r:id="rId2"/>
    <sheet name="Basic Data Input" sheetId="29" r:id="rId3"/>
    <sheet name="Cover- Page 1" sheetId="1" r:id="rId4"/>
    <sheet name="Receipts - Page 2" sheetId="22" r:id="rId5"/>
    <sheet name="Page 2-A" sheetId="34" r:id="rId6"/>
    <sheet name="2024-2025 - Page 3" sheetId="3" r:id="rId7"/>
    <sheet name="2023-2024 - Page 4" sheetId="17" r:id="rId8"/>
    <sheet name="2022-2023 - Page 5" sheetId="31" r:id="rId9"/>
    <sheet name="Proprietary Funds-Page 6" sheetId="33" r:id="rId10"/>
    <sheet name="Correspondence Page 7" sheetId="38" r:id="rId11"/>
    <sheet name="Lid Support Page 8" sheetId="25" r:id="rId12"/>
    <sheet name="Lid Computation Page 9 " sheetId="26" r:id="rId13"/>
    <sheet name="Capital Improvements Page10" sheetId="41" r:id="rId14"/>
    <sheet name="Levy Limit Form Page 11" sheetId="27" r:id="rId15"/>
    <sheet name="PT Request Act  Page 12" sheetId="44" r:id="rId16"/>
    <sheet name="Combo Hearing" sheetId="32" r:id="rId17"/>
    <sheet name="PT Resolution" sheetId="43" r:id="rId18"/>
    <sheet name="Interlocal Form" sheetId="39" r:id="rId19"/>
    <sheet name="Trade Name Form" sheetId="40" r:id="rId20"/>
    <sheet name="Interlocal Form Page2" sheetId="42" r:id="rId21"/>
    <sheet name="For Upload" sheetId="35" state="hidden" r:id="rId22"/>
  </sheets>
  <definedNames>
    <definedName name="_xlnm.Print_Area" localSheetId="8">'2022-2023 - Page 5'!$A$1:$I$32</definedName>
    <definedName name="_xlnm.Print_Area" localSheetId="7">'2023-2024 - Page 4'!$A$1:$I$32</definedName>
    <definedName name="_xlnm.Print_Area" localSheetId="6">'2024-2025 - Page 3'!$A$1:$I$32</definedName>
    <definedName name="_xlnm.Print_Area" localSheetId="2">'Basic Data Input'!$A$5:$B$34</definedName>
    <definedName name="_xlnm.Print_Area" localSheetId="13">'Capital Improvements Page10'!$A$1:$C$37</definedName>
    <definedName name="_xlnm.Print_Area" localSheetId="0">Checklist!$A$1:$C$52</definedName>
    <definedName name="_xlnm.Print_Area" localSheetId="16">'Combo Hearing'!$A$1:$D$30</definedName>
    <definedName name="_xlnm.Print_Area" localSheetId="3">'Cover- Page 1'!$A$1:$K$29</definedName>
    <definedName name="_xlnm.Print_Area" localSheetId="18">'Interlocal Form'!$A$1:$D$23</definedName>
    <definedName name="_xlnm.Print_Area" localSheetId="20">'Interlocal Form Page2'!$A$1:$D$23</definedName>
    <definedName name="_xlnm.Print_Area" localSheetId="14">'Levy Limit Form Page 11'!$A$1:$F$37</definedName>
    <definedName name="_xlnm.Print_Area" localSheetId="12">'Lid Computation Page 9 '!$A$1:$K$46</definedName>
    <definedName name="_xlnm.Print_Area" localSheetId="11">'Lid Support Page 8'!$A$1:$E$47</definedName>
    <definedName name="_xlnm.Print_Area" localSheetId="5">'Page 2-A'!$A$1:$G$31</definedName>
    <definedName name="_xlnm.Print_Area" localSheetId="9">'Proprietary Funds-Page 6'!$A$1:$J$34</definedName>
    <definedName name="_xlnm.Print_Area" localSheetId="15">'PT Request Act  Page 12'!$A$1:$J$36</definedName>
    <definedName name="_xlnm.Print_Area" localSheetId="17">'PT Resolution'!$A$1:$I$42</definedName>
    <definedName name="_xlnm.Print_Area" localSheetId="4">'Receipts - Page 2'!$A$1:$E$32</definedName>
    <definedName name="_xlnm.Print_Area" localSheetId="1">'Step By Step'!$A$1:$B$77</definedName>
    <definedName name="_xlnm.Print_Area" localSheetId="19">'Trade Name Form'!$A$1:$C$23</definedName>
    <definedName name="_xlnm.Print_Titles" localSheetId="12">'Lid Computation Page 9 '!$1:$5</definedName>
  </definedNames>
  <calcPr calcId="181029"/>
</workbook>
</file>

<file path=xl/calcChain.xml><?xml version="1.0" encoding="utf-8"?>
<calcChain xmlns="http://schemas.openxmlformats.org/spreadsheetml/2006/main">
  <c r="C16" i="31" l="1"/>
  <c r="D4" i="22"/>
  <c r="F19" i="31"/>
  <c r="C19" i="31"/>
  <c r="C21" i="31"/>
  <c r="E22" i="31"/>
  <c r="C22" i="31"/>
  <c r="C18" i="31"/>
  <c r="F11" i="31"/>
  <c r="C11" i="31"/>
  <c r="C4" i="31"/>
  <c r="F8" i="31"/>
  <c r="C8" i="22" l="1"/>
  <c r="C22" i="22" s="1"/>
  <c r="C21" i="22"/>
  <c r="C17" i="22"/>
  <c r="C10" i="22"/>
  <c r="C19" i="22"/>
  <c r="I6" i="31" l="1"/>
  <c r="I6" i="17"/>
  <c r="I6" i="3"/>
  <c r="F13" i="44"/>
  <c r="I7" i="44"/>
  <c r="A5" i="43" l="1"/>
  <c r="F10" i="44" l="1"/>
  <c r="I17" i="44" s="1"/>
  <c r="I19" i="44" s="1"/>
  <c r="A22" i="32" l="1"/>
  <c r="I21" i="44" l="1"/>
  <c r="A1" i="44" l="1"/>
  <c r="A1" i="25" l="1"/>
  <c r="E11" i="27" l="1"/>
  <c r="C4" i="40" l="1"/>
  <c r="C3" i="39"/>
  <c r="A9" i="43" l="1"/>
  <c r="I24" i="31" l="1"/>
  <c r="H25" i="31"/>
  <c r="I16" i="31"/>
  <c r="I17" i="31"/>
  <c r="I18" i="31"/>
  <c r="I19" i="31"/>
  <c r="I20" i="31"/>
  <c r="I21" i="31"/>
  <c r="I22" i="31"/>
  <c r="I23" i="31"/>
  <c r="I15" i="31"/>
  <c r="I5" i="31"/>
  <c r="I7" i="31"/>
  <c r="I8" i="31"/>
  <c r="I9" i="31"/>
  <c r="I10" i="31"/>
  <c r="I11" i="31"/>
  <c r="I12" i="31"/>
  <c r="I13" i="31"/>
  <c r="I4" i="31"/>
  <c r="H25" i="17"/>
  <c r="I16" i="17"/>
  <c r="I17" i="17"/>
  <c r="I18" i="17"/>
  <c r="I19" i="17"/>
  <c r="I20" i="17"/>
  <c r="I21" i="17"/>
  <c r="I22" i="17"/>
  <c r="I23" i="17"/>
  <c r="I24" i="17"/>
  <c r="I15" i="17"/>
  <c r="I5" i="17"/>
  <c r="I7" i="17"/>
  <c r="I8" i="17"/>
  <c r="I9" i="17"/>
  <c r="I10" i="17"/>
  <c r="I11" i="17"/>
  <c r="I12" i="17"/>
  <c r="I13" i="17"/>
  <c r="I4" i="17"/>
  <c r="H25" i="3"/>
  <c r="I16" i="3"/>
  <c r="I17" i="3"/>
  <c r="I18" i="3"/>
  <c r="I19" i="3"/>
  <c r="I20" i="3"/>
  <c r="I21" i="3"/>
  <c r="I22" i="3"/>
  <c r="I23" i="3"/>
  <c r="I15" i="3"/>
  <c r="I5" i="3"/>
  <c r="I7" i="3"/>
  <c r="I8" i="3"/>
  <c r="I9" i="3"/>
  <c r="I10" i="3"/>
  <c r="I11" i="3"/>
  <c r="I12" i="3"/>
  <c r="I13" i="3"/>
  <c r="I4" i="3"/>
  <c r="I25" i="31" l="1"/>
  <c r="I25" i="17"/>
  <c r="E20" i="27"/>
  <c r="D26" i="26" l="1"/>
  <c r="B24" i="32" l="1"/>
  <c r="C26" i="32"/>
  <c r="B26" i="32"/>
  <c r="B25" i="32"/>
  <c r="D26" i="32" l="1"/>
  <c r="B18" i="43" s="1"/>
  <c r="D23" i="42"/>
  <c r="C3" i="42"/>
  <c r="A3" i="42"/>
  <c r="E9" i="1"/>
  <c r="B4" i="1"/>
  <c r="A1" i="41" l="1"/>
  <c r="B37" i="41"/>
  <c r="C28" i="25" s="1"/>
  <c r="A4" i="40" l="1"/>
  <c r="A3" i="39"/>
  <c r="D23" i="39"/>
  <c r="C28" i="34"/>
  <c r="E33" i="25" l="1"/>
  <c r="D26" i="27" s="1"/>
  <c r="B27" i="32"/>
  <c r="C12" i="25"/>
  <c r="C10" i="25"/>
  <c r="D14" i="43"/>
  <c r="F33" i="25" l="1"/>
  <c r="B17" i="1"/>
  <c r="E13" i="27" s="1"/>
  <c r="E26" i="27" s="1"/>
  <c r="E27" i="27" s="1"/>
  <c r="I13" i="1"/>
  <c r="I12" i="1"/>
  <c r="F26" i="26"/>
  <c r="H25" i="26" s="1"/>
  <c r="J17" i="26"/>
  <c r="J19" i="26" s="1"/>
  <c r="C29" i="25"/>
  <c r="E30" i="25" s="1"/>
  <c r="E42" i="25" s="1"/>
  <c r="A18" i="22" l="1"/>
  <c r="A17" i="22"/>
  <c r="GC19" i="35"/>
  <c r="GA19" i="35"/>
  <c r="FZ19" i="35"/>
  <c r="FY19" i="35"/>
  <c r="FX19" i="35"/>
  <c r="FW19" i="35"/>
  <c r="FU19" i="35"/>
  <c r="FT19" i="35"/>
  <c r="FS19" i="35"/>
  <c r="FR19" i="35"/>
  <c r="FQ19" i="35"/>
  <c r="FO19" i="35"/>
  <c r="FN19" i="35"/>
  <c r="FM19" i="35"/>
  <c r="FL19" i="35"/>
  <c r="FK19" i="35"/>
  <c r="FI19" i="35"/>
  <c r="FH19" i="35"/>
  <c r="FG19" i="35"/>
  <c r="FF19" i="35"/>
  <c r="FE19" i="35"/>
  <c r="FC19" i="35"/>
  <c r="FB19" i="35"/>
  <c r="FA19" i="35"/>
  <c r="EZ19" i="35"/>
  <c r="EY19" i="35"/>
  <c r="EW19" i="35"/>
  <c r="EV19" i="35"/>
  <c r="EU19" i="35"/>
  <c r="ET19" i="35"/>
  <c r="ES19" i="35"/>
  <c r="EQ19" i="35"/>
  <c r="EP19" i="35"/>
  <c r="EO19" i="35"/>
  <c r="EN19" i="35"/>
  <c r="EM19" i="35"/>
  <c r="EK19" i="35"/>
  <c r="EJ19" i="35"/>
  <c r="EI19" i="35"/>
  <c r="EH19" i="35"/>
  <c r="EG19" i="35"/>
  <c r="EE19" i="35"/>
  <c r="ED19" i="35"/>
  <c r="EC19" i="35"/>
  <c r="EB19" i="35"/>
  <c r="EA19" i="35"/>
  <c r="DY19" i="35"/>
  <c r="DX19" i="35"/>
  <c r="DW19" i="35"/>
  <c r="DV19" i="35"/>
  <c r="DU19" i="35"/>
  <c r="DS19" i="35"/>
  <c r="DR19" i="35"/>
  <c r="DQ19" i="35"/>
  <c r="DP19" i="35"/>
  <c r="DO19" i="35"/>
  <c r="DM19" i="35"/>
  <c r="DL19" i="35"/>
  <c r="DK19" i="35"/>
  <c r="DJ19" i="35"/>
  <c r="DI19" i="35"/>
  <c r="DG19" i="35"/>
  <c r="DF19" i="35"/>
  <c r="DE19" i="35"/>
  <c r="DD19" i="35"/>
  <c r="DC19" i="35"/>
  <c r="DA19" i="35"/>
  <c r="CZ19" i="35"/>
  <c r="CY19" i="35"/>
  <c r="CX19" i="35"/>
  <c r="CW19" i="35"/>
  <c r="CU19" i="35"/>
  <c r="CT19" i="35"/>
  <c r="CS19" i="35"/>
  <c r="CR19" i="35"/>
  <c r="CQ19" i="35"/>
  <c r="CO19" i="35"/>
  <c r="CN19" i="35"/>
  <c r="CM19" i="35"/>
  <c r="CL19" i="35"/>
  <c r="CK19" i="35"/>
  <c r="CI19" i="35"/>
  <c r="CH19" i="35"/>
  <c r="CG19" i="35"/>
  <c r="CF19" i="35"/>
  <c r="CE19" i="35"/>
  <c r="CC19" i="35"/>
  <c r="CB19" i="35"/>
  <c r="CA19" i="35"/>
  <c r="BY19" i="35"/>
  <c r="BZ19" i="35"/>
  <c r="BY11" i="35"/>
  <c r="GC11" i="35"/>
  <c r="GA11" i="35"/>
  <c r="FZ11" i="35"/>
  <c r="FY11" i="35"/>
  <c r="FX11" i="35"/>
  <c r="FW11" i="35"/>
  <c r="FU11" i="35"/>
  <c r="FT11" i="35"/>
  <c r="FS11" i="35"/>
  <c r="FR11" i="35"/>
  <c r="FQ11" i="35"/>
  <c r="FO11" i="35"/>
  <c r="FN11" i="35"/>
  <c r="FM11" i="35"/>
  <c r="FL11" i="35"/>
  <c r="FK11" i="35"/>
  <c r="FI11" i="35"/>
  <c r="FH11" i="35"/>
  <c r="FG11" i="35"/>
  <c r="FF11" i="35"/>
  <c r="FE11" i="35"/>
  <c r="FC11" i="35"/>
  <c r="FB11" i="35"/>
  <c r="FA11" i="35"/>
  <c r="EZ11" i="35"/>
  <c r="EY11" i="35"/>
  <c r="EW11" i="35"/>
  <c r="EV11" i="35"/>
  <c r="EU11" i="35"/>
  <c r="ET11" i="35"/>
  <c r="ES11" i="35"/>
  <c r="EQ11" i="35"/>
  <c r="EP11" i="35"/>
  <c r="EO11" i="35"/>
  <c r="EN11" i="35"/>
  <c r="EM11" i="35"/>
  <c r="EK11" i="35"/>
  <c r="EJ11" i="35"/>
  <c r="EI11" i="35"/>
  <c r="EH11" i="35"/>
  <c r="EG11" i="35"/>
  <c r="EE11" i="35"/>
  <c r="ED11" i="35"/>
  <c r="EC11" i="35"/>
  <c r="EB11" i="35"/>
  <c r="EA11" i="35"/>
  <c r="DY11" i="35"/>
  <c r="DX11" i="35"/>
  <c r="DW11" i="35"/>
  <c r="DV11" i="35"/>
  <c r="DU11" i="35"/>
  <c r="DS11" i="35"/>
  <c r="DR11" i="35"/>
  <c r="DQ11" i="35"/>
  <c r="DP11" i="35"/>
  <c r="DO11" i="35"/>
  <c r="DM11" i="35"/>
  <c r="DL11" i="35"/>
  <c r="DK11" i="35"/>
  <c r="DJ11" i="35"/>
  <c r="DI11" i="35"/>
  <c r="DG11" i="35"/>
  <c r="DF11" i="35"/>
  <c r="DE11" i="35"/>
  <c r="DD11" i="35"/>
  <c r="DC11" i="35"/>
  <c r="DA11" i="35"/>
  <c r="CZ11" i="35"/>
  <c r="CY11" i="35"/>
  <c r="CX11" i="35"/>
  <c r="CW11" i="35"/>
  <c r="CU11" i="35"/>
  <c r="CT11" i="35"/>
  <c r="CS11" i="35"/>
  <c r="CR11" i="35"/>
  <c r="CQ11" i="35"/>
  <c r="CO11" i="35"/>
  <c r="CN11" i="35"/>
  <c r="CM11" i="35"/>
  <c r="CL11" i="35"/>
  <c r="CK11" i="35"/>
  <c r="CI11" i="35"/>
  <c r="CH11" i="35"/>
  <c r="CG11" i="35"/>
  <c r="CF11" i="35"/>
  <c r="CE11" i="35"/>
  <c r="CC11" i="35"/>
  <c r="CB11" i="35"/>
  <c r="CA11" i="35"/>
  <c r="BZ11" i="35"/>
  <c r="BX19" i="35"/>
  <c r="BX11" i="35"/>
  <c r="IJ3" i="35"/>
  <c r="IE3" i="35"/>
  <c r="HW3" i="35"/>
  <c r="HV3" i="35"/>
  <c r="HU3" i="35"/>
  <c r="HT3" i="35"/>
  <c r="HS3" i="35"/>
  <c r="HR3" i="35"/>
  <c r="HQ3" i="35"/>
  <c r="HP3" i="35"/>
  <c r="HN3" i="35"/>
  <c r="HM3" i="35"/>
  <c r="GT3" i="35"/>
  <c r="GS3" i="35"/>
  <c r="GR3" i="35"/>
  <c r="GL3" i="35"/>
  <c r="GA3" i="35"/>
  <c r="FU3" i="35"/>
  <c r="FO3" i="35"/>
  <c r="FI3" i="35"/>
  <c r="FC3" i="35"/>
  <c r="EW3" i="35"/>
  <c r="EQ3" i="35"/>
  <c r="EK3" i="35"/>
  <c r="EE3" i="35"/>
  <c r="DY3" i="35"/>
  <c r="DS3" i="35"/>
  <c r="DM3" i="35"/>
  <c r="DG3" i="35"/>
  <c r="DA3" i="35"/>
  <c r="CU3" i="35"/>
  <c r="CO3" i="35"/>
  <c r="CI3" i="35"/>
  <c r="CC3" i="35"/>
  <c r="FZ3" i="35"/>
  <c r="FT3" i="35"/>
  <c r="FN3" i="35"/>
  <c r="FH3" i="35"/>
  <c r="FB3" i="35"/>
  <c r="EV3" i="35"/>
  <c r="EP3" i="35"/>
  <c r="EJ3" i="35"/>
  <c r="ED3" i="35"/>
  <c r="DX3" i="35"/>
  <c r="DR3" i="35"/>
  <c r="DL3" i="35"/>
  <c r="DF3" i="35"/>
  <c r="CZ3" i="35"/>
  <c r="CT3" i="35"/>
  <c r="CN3" i="35"/>
  <c r="CH3" i="35"/>
  <c r="CB3" i="35"/>
  <c r="FX3" i="35"/>
  <c r="FR3" i="35"/>
  <c r="FL3" i="35"/>
  <c r="FF3" i="35"/>
  <c r="EZ3" i="35"/>
  <c r="ET3" i="35"/>
  <c r="EN3" i="35"/>
  <c r="EH3" i="35"/>
  <c r="EB3" i="35"/>
  <c r="DV3" i="35"/>
  <c r="DP3" i="35"/>
  <c r="DJ3" i="35"/>
  <c r="DD3" i="35"/>
  <c r="CX3" i="35"/>
  <c r="CR3" i="35"/>
  <c r="CL3" i="35"/>
  <c r="CF3" i="35"/>
  <c r="BZ3" i="35"/>
  <c r="FW3" i="35"/>
  <c r="FQ3" i="35"/>
  <c r="FK3" i="35"/>
  <c r="FE3" i="35"/>
  <c r="EY3" i="35"/>
  <c r="ES3" i="35"/>
  <c r="EM3" i="35"/>
  <c r="EG3" i="35"/>
  <c r="EA3" i="35"/>
  <c r="DU3" i="35"/>
  <c r="DO3" i="35"/>
  <c r="DI3" i="35"/>
  <c r="DC3" i="35"/>
  <c r="CW3" i="35"/>
  <c r="CQ3" i="35"/>
  <c r="CK3" i="35"/>
  <c r="CE3" i="35"/>
  <c r="BY3" i="35"/>
  <c r="FY3" i="35"/>
  <c r="FS3" i="35"/>
  <c r="FM3" i="35"/>
  <c r="FG3" i="35"/>
  <c r="FA3" i="35"/>
  <c r="EU3" i="35"/>
  <c r="EO3" i="35"/>
  <c r="EI3" i="35"/>
  <c r="EC3" i="35"/>
  <c r="DW3" i="35"/>
  <c r="DQ3" i="35"/>
  <c r="DK3" i="35"/>
  <c r="DE3" i="35"/>
  <c r="CY3" i="35"/>
  <c r="CS3" i="35"/>
  <c r="CM3" i="35"/>
  <c r="CG3" i="35"/>
  <c r="CA3" i="35"/>
  <c r="BU3" i="35"/>
  <c r="BT3" i="35"/>
  <c r="BS3" i="35"/>
  <c r="BR3" i="35"/>
  <c r="BQ3" i="35"/>
  <c r="BP3" i="35"/>
  <c r="BO3" i="35"/>
  <c r="BN3" i="35"/>
  <c r="BM3" i="35"/>
  <c r="BL3" i="35"/>
  <c r="BK3" i="35"/>
  <c r="BJ3" i="35"/>
  <c r="BI3" i="35"/>
  <c r="BH3" i="35"/>
  <c r="BG3" i="35"/>
  <c r="BD3" i="35"/>
  <c r="BC3" i="35"/>
  <c r="AY3" i="35"/>
  <c r="AX3" i="35"/>
  <c r="AW3" i="35"/>
  <c r="AV3" i="35"/>
  <c r="AU3" i="35"/>
  <c r="AT3" i="35"/>
  <c r="AS3" i="35"/>
  <c r="AR3" i="35"/>
  <c r="AQ3" i="35"/>
  <c r="AP3" i="35"/>
  <c r="AO3" i="35"/>
  <c r="AN3" i="35"/>
  <c r="AM3" i="35"/>
  <c r="AL3" i="35"/>
  <c r="AK3" i="35"/>
  <c r="AJ3" i="35"/>
  <c r="AH3" i="35"/>
  <c r="AG3" i="35"/>
  <c r="AF3" i="35"/>
  <c r="AB3" i="35"/>
  <c r="AA3" i="35"/>
  <c r="Z3" i="35"/>
  <c r="Y3" i="35"/>
  <c r="X3" i="35"/>
  <c r="W3" i="35"/>
  <c r="V3" i="35"/>
  <c r="U3" i="35"/>
  <c r="T3" i="35"/>
  <c r="S3" i="35"/>
  <c r="R3" i="35"/>
  <c r="Q3" i="35"/>
  <c r="P3" i="35"/>
  <c r="O3" i="35"/>
  <c r="N3" i="35"/>
  <c r="M3" i="35"/>
  <c r="K3" i="35"/>
  <c r="J3" i="35"/>
  <c r="I3" i="35"/>
  <c r="H3" i="35"/>
  <c r="F3" i="35"/>
  <c r="E3" i="35"/>
  <c r="B3" i="35"/>
  <c r="C3" i="35"/>
  <c r="F29" i="26"/>
  <c r="H28" i="26" s="1"/>
  <c r="J35" i="26" s="1"/>
  <c r="J37" i="26" s="1"/>
  <c r="ID3" i="35"/>
  <c r="E30" i="22"/>
  <c r="E7" i="25"/>
  <c r="GQ3" i="35" s="1"/>
  <c r="E8" i="25"/>
  <c r="GP3" i="35" s="1"/>
  <c r="E13" i="25"/>
  <c r="GU3" i="35" s="1"/>
  <c r="E14" i="25"/>
  <c r="GV3" i="35" s="1"/>
  <c r="E15" i="25"/>
  <c r="E16" i="25"/>
  <c r="GX3" i="35" s="1"/>
  <c r="E17" i="25"/>
  <c r="HA3" i="35" s="1"/>
  <c r="HB3" i="35"/>
  <c r="E19" i="25"/>
  <c r="HC3" i="35" s="1"/>
  <c r="E20" i="25"/>
  <c r="HD3" i="35" s="1"/>
  <c r="HG3" i="35"/>
  <c r="HO3" i="35"/>
  <c r="D25" i="33"/>
  <c r="E6" i="22" s="1"/>
  <c r="BE3" i="35" s="1"/>
  <c r="C7" i="22"/>
  <c r="L3" i="35" s="1"/>
  <c r="CD19" i="35"/>
  <c r="CJ19" i="35"/>
  <c r="CP19" i="35"/>
  <c r="CV19" i="35"/>
  <c r="DB19" i="35"/>
  <c r="DH19" i="35"/>
  <c r="DN19" i="35"/>
  <c r="DT19" i="35"/>
  <c r="DZ19" i="35"/>
  <c r="EF19" i="35"/>
  <c r="EL19" i="35"/>
  <c r="ER19" i="35"/>
  <c r="EX19" i="35"/>
  <c r="FD19" i="35"/>
  <c r="FJ19" i="35"/>
  <c r="FP19" i="35"/>
  <c r="FV19" i="35"/>
  <c r="GB19" i="35"/>
  <c r="GD19" i="35"/>
  <c r="CD11" i="35"/>
  <c r="CJ11" i="35"/>
  <c r="CP11" i="35"/>
  <c r="CV11" i="35"/>
  <c r="DB11" i="35"/>
  <c r="DH11" i="35"/>
  <c r="DN11" i="35"/>
  <c r="DT11" i="35"/>
  <c r="DZ11" i="35"/>
  <c r="EF11" i="35"/>
  <c r="EL11" i="35"/>
  <c r="ER11" i="35"/>
  <c r="EX11" i="35"/>
  <c r="FD11" i="35"/>
  <c r="FJ11" i="35"/>
  <c r="FP11" i="35"/>
  <c r="FV11" i="35"/>
  <c r="GB11" i="35"/>
  <c r="GD11" i="35"/>
  <c r="F25" i="33"/>
  <c r="E25" i="22" s="1"/>
  <c r="BV3" i="35" s="1"/>
  <c r="DB3" i="35"/>
  <c r="CD3" i="35"/>
  <c r="CJ3" i="35"/>
  <c r="CP3" i="35"/>
  <c r="CV3" i="35"/>
  <c r="DH3" i="35"/>
  <c r="DN3" i="35"/>
  <c r="DT3" i="35"/>
  <c r="DZ3" i="35"/>
  <c r="EF3" i="35"/>
  <c r="EL3" i="35"/>
  <c r="ER3" i="35"/>
  <c r="EX3" i="35"/>
  <c r="FD3" i="35"/>
  <c r="FJ3" i="35"/>
  <c r="FP3" i="35"/>
  <c r="FV3" i="35"/>
  <c r="GB3" i="35"/>
  <c r="H25" i="33"/>
  <c r="G24" i="3" s="1"/>
  <c r="G25" i="31"/>
  <c r="GI19" i="35" s="1"/>
  <c r="F25" i="31"/>
  <c r="GH19" i="35" s="1"/>
  <c r="E25" i="31"/>
  <c r="GG19" i="35" s="1"/>
  <c r="D25" i="31"/>
  <c r="GF19" i="35" s="1"/>
  <c r="C25" i="31"/>
  <c r="GE19" i="35" s="1"/>
  <c r="A1" i="31"/>
  <c r="G25" i="17"/>
  <c r="GI11" i="35" s="1"/>
  <c r="F25" i="17"/>
  <c r="GH11" i="35" s="1"/>
  <c r="E25" i="17"/>
  <c r="GG11" i="35" s="1"/>
  <c r="D25" i="17"/>
  <c r="GF11" i="35" s="1"/>
  <c r="C25" i="17"/>
  <c r="GE11" i="35" s="1"/>
  <c r="A1" i="17"/>
  <c r="A1" i="3"/>
  <c r="F25" i="3"/>
  <c r="GH3" i="35" s="1"/>
  <c r="E25" i="3"/>
  <c r="GG3" i="35" s="1"/>
  <c r="D25" i="3"/>
  <c r="GF3" i="35" s="1"/>
  <c r="C25" i="3"/>
  <c r="GE3" i="35" s="1"/>
  <c r="A7" i="32"/>
  <c r="D18" i="32"/>
  <c r="A3" i="32"/>
  <c r="A1" i="32"/>
  <c r="I14" i="1"/>
  <c r="G3" i="35" s="1"/>
  <c r="E1" i="1"/>
  <c r="E3" i="1"/>
  <c r="J23" i="26"/>
  <c r="A1" i="26"/>
  <c r="A3" i="26"/>
  <c r="A2" i="27"/>
  <c r="A1" i="34"/>
  <c r="A1" i="22"/>
  <c r="A5" i="22"/>
  <c r="A25" i="22"/>
  <c r="A24" i="22"/>
  <c r="A27" i="22"/>
  <c r="A22" i="22"/>
  <c r="A21" i="22"/>
  <c r="A8" i="22"/>
  <c r="A23" i="22"/>
  <c r="A20" i="22"/>
  <c r="A19" i="22"/>
  <c r="A16" i="22"/>
  <c r="A28" i="22"/>
  <c r="A26" i="22"/>
  <c r="A15" i="22"/>
  <c r="A14" i="22"/>
  <c r="A13" i="22"/>
  <c r="A12" i="22"/>
  <c r="A11" i="22"/>
  <c r="A10" i="22"/>
  <c r="A9" i="22"/>
  <c r="A7" i="22"/>
  <c r="A6" i="22"/>
  <c r="A4" i="22"/>
  <c r="A3" i="22"/>
  <c r="J12" i="33"/>
  <c r="J13" i="33"/>
  <c r="J14" i="33"/>
  <c r="J15" i="33"/>
  <c r="J16" i="33"/>
  <c r="J17" i="33"/>
  <c r="J18" i="33"/>
  <c r="J19" i="33"/>
  <c r="J20" i="33"/>
  <c r="J21" i="33"/>
  <c r="J22" i="33"/>
  <c r="J23" i="33"/>
  <c r="J24" i="33"/>
  <c r="A1" i="33"/>
  <c r="HY3" i="35"/>
  <c r="I24" i="3" l="1"/>
  <c r="I25" i="3" s="1"/>
  <c r="G25" i="3"/>
  <c r="E31" i="22"/>
  <c r="E32" i="22" s="1"/>
  <c r="J25" i="33"/>
  <c r="J28" i="26"/>
  <c r="II3" i="35"/>
  <c r="GW3" i="35"/>
  <c r="GN3" i="35"/>
  <c r="GC3" i="35"/>
  <c r="GI3" i="35"/>
  <c r="IH3" i="35"/>
  <c r="C26" i="22"/>
  <c r="B12" i="1" l="1"/>
  <c r="E6" i="25"/>
  <c r="E24" i="25" s="1"/>
  <c r="C27" i="22"/>
  <c r="C28" i="22" s="1"/>
  <c r="D3" i="22" s="1"/>
  <c r="AE3" i="35" s="1"/>
  <c r="GJ19" i="35"/>
  <c r="IK3" i="35"/>
  <c r="GD3" i="35"/>
  <c r="GJ11" i="35"/>
  <c r="D27" i="22"/>
  <c r="AC3" i="35"/>
  <c r="D13" i="43" l="1"/>
  <c r="B14" i="1"/>
  <c r="I25" i="44" s="1"/>
  <c r="A28" i="44" s="1"/>
  <c r="GO3" i="35"/>
  <c r="GK3" i="35"/>
  <c r="D17" i="32"/>
  <c r="D8" i="32"/>
  <c r="D9" i="32"/>
  <c r="GJ3" i="35"/>
  <c r="E27" i="22"/>
  <c r="IL3" i="35"/>
  <c r="J39" i="26"/>
  <c r="IM3" i="35" s="1"/>
  <c r="D7" i="22"/>
  <c r="AD3" i="35"/>
  <c r="E44" i="25"/>
  <c r="J41" i="26" s="1"/>
  <c r="HL3" i="35"/>
  <c r="B28" i="32" l="1"/>
  <c r="B20" i="43" s="1"/>
  <c r="C17" i="34"/>
  <c r="E5" i="27"/>
  <c r="E12" i="27" s="1"/>
  <c r="E14" i="27" s="1"/>
  <c r="E22" i="27" s="1"/>
  <c r="D13" i="32"/>
  <c r="GM3" i="35"/>
  <c r="J43" i="26"/>
  <c r="D10" i="32"/>
  <c r="D26" i="22"/>
  <c r="AI3" i="35"/>
  <c r="IN3" i="35"/>
  <c r="C24" i="32" l="1"/>
  <c r="D24" i="32" s="1"/>
  <c r="B24" i="43" s="1"/>
  <c r="C25" i="32"/>
  <c r="D25" i="32" s="1"/>
  <c r="AZ3" i="35"/>
  <c r="D28" i="22"/>
  <c r="E3" i="22" s="1"/>
  <c r="BB3" i="35" s="1"/>
  <c r="D14" i="32"/>
  <c r="IO3" i="35"/>
  <c r="C27" i="32" l="1"/>
  <c r="D27" i="32" s="1"/>
  <c r="E7" i="22"/>
  <c r="BA3" i="35"/>
  <c r="B22" i="43" l="1"/>
  <c r="E26" i="22"/>
  <c r="BF3" i="35"/>
  <c r="D12" i="32" l="1"/>
  <c r="BW3" i="35"/>
  <c r="E28" i="22"/>
  <c r="E29" i="22" s="1"/>
  <c r="C29" i="34" l="1"/>
  <c r="C30" i="34" s="1"/>
  <c r="C31" i="34" s="1"/>
  <c r="F29" i="22"/>
  <c r="D11" i="32"/>
  <c r="BX3" i="35"/>
</calcChain>
</file>

<file path=xl/comments1.xml><?xml version="1.0" encoding="utf-8"?>
<comments xmlns="http://schemas.openxmlformats.org/spreadsheetml/2006/main">
  <authors>
    <author xml:space="preserve">Auditor of Public Accounts </author>
  </authors>
  <commentList>
    <comment ref="I2" authorId="0" shapeId="0">
      <text>
        <r>
          <rPr>
            <b/>
            <sz val="8"/>
            <color indexed="81"/>
            <rFont val="Tahoma"/>
            <family val="2"/>
          </rPr>
          <t xml:space="preserve">How do I put the Name of the Entity on this Page?  </t>
        </r>
        <r>
          <rPr>
            <sz val="8"/>
            <color indexed="81"/>
            <rFont val="Tahoma"/>
            <family val="2"/>
          </rPr>
          <t xml:space="preserve">Please go to first sheet tab "Basic Data Input" to enter the name and what County it is in and it will put this information on each page.  (This note will not print.)
</t>
        </r>
      </text>
    </comment>
  </commentList>
</comments>
</file>

<file path=xl/sharedStrings.xml><?xml version="1.0" encoding="utf-8"?>
<sst xmlns="http://schemas.openxmlformats.org/spreadsheetml/2006/main" count="1430" uniqueCount="1154">
  <si>
    <t>TO THE COUNTY BOARD AND COUNTY CLERK OF</t>
  </si>
  <si>
    <t xml:space="preserve">
</t>
  </si>
  <si>
    <t xml:space="preserve"> </t>
  </si>
  <si>
    <t>Line
No.</t>
  </si>
  <si>
    <t xml:space="preserve">  Net Cash Balance</t>
  </si>
  <si>
    <t xml:space="preserve">  Investments</t>
  </si>
  <si>
    <t xml:space="preserve">  County Treasurer's Balance</t>
  </si>
  <si>
    <t>CORRESPONDENCE INFORMATION</t>
  </si>
  <si>
    <t>BOARD CHAIRPERSON</t>
  </si>
  <si>
    <t>PROPERTY TAX RECAP</t>
  </si>
  <si>
    <t xml:space="preserve">     Total Property Tax Requirement</t>
  </si>
  <si>
    <t>PREPARER</t>
  </si>
  <si>
    <r>
      <t xml:space="preserve">The following </t>
    </r>
    <r>
      <rPr>
        <b/>
        <sz val="9"/>
        <rFont val="Arial"/>
        <family val="2"/>
      </rPr>
      <t>PERSONAL AND REAL PROPERTY TAX</t>
    </r>
    <r>
      <rPr>
        <sz val="9"/>
        <rFont val="Arial"/>
        <family val="2"/>
      </rPr>
      <t xml:space="preserve"> is requested for the ensuing year:</t>
    </r>
  </si>
  <si>
    <t>County Clerk's Use ONLY</t>
  </si>
  <si>
    <t xml:space="preserve">  Principal and Interest on Bonds</t>
  </si>
  <si>
    <t xml:space="preserve">  Total Personal and Real Property Tax Required</t>
  </si>
  <si>
    <r>
      <t>CITY/VILLAGE</t>
    </r>
    <r>
      <rPr>
        <b/>
        <sz val="14"/>
        <rFont val="Arial"/>
        <family val="2"/>
      </rPr>
      <t xml:space="preserve"> BUDGET FORM</t>
    </r>
  </si>
  <si>
    <t>TOTAL</t>
  </si>
  <si>
    <t>Governmental:</t>
  </si>
  <si>
    <t xml:space="preserve">  General Government</t>
  </si>
  <si>
    <t xml:space="preserve">  Public Safety - Other</t>
  </si>
  <si>
    <t xml:space="preserve">  Public Works - Streets</t>
  </si>
  <si>
    <t xml:space="preserve">  Public Works - Other</t>
  </si>
  <si>
    <t xml:space="preserve">  Public Health and Social Services</t>
  </si>
  <si>
    <t xml:space="preserve">  Culture and Recreation</t>
  </si>
  <si>
    <t xml:space="preserve">  Community Development</t>
  </si>
  <si>
    <t xml:space="preserve">  Miscellaneous</t>
  </si>
  <si>
    <t>Business-Type Activities:</t>
  </si>
  <si>
    <t xml:space="preserve">  Airport</t>
  </si>
  <si>
    <t xml:space="preserve">  Nursing Home</t>
  </si>
  <si>
    <t xml:space="preserve">  Hospital</t>
  </si>
  <si>
    <t xml:space="preserve">  Electric Utility</t>
  </si>
  <si>
    <t xml:space="preserve">  Solid Waste</t>
  </si>
  <si>
    <t xml:space="preserve">  Transportation</t>
  </si>
  <si>
    <t xml:space="preserve">  Wastewater</t>
  </si>
  <si>
    <t xml:space="preserve">  Water</t>
  </si>
  <si>
    <t xml:space="preserve">  Other</t>
  </si>
  <si>
    <t>Principal</t>
  </si>
  <si>
    <t>Interest</t>
  </si>
  <si>
    <t>Total Bonded Indebtedness</t>
  </si>
  <si>
    <t>Federal Receipts</t>
  </si>
  <si>
    <t>State Receipts: Motor Vehicle Pro-Rate</t>
  </si>
  <si>
    <t>State Receipts: Motor Vehicle Fee</t>
  </si>
  <si>
    <t>State Receipts: State Aid</t>
  </si>
  <si>
    <t>State Receipts: Municipal Equalization Aid</t>
  </si>
  <si>
    <t>State Receipts: Other</t>
  </si>
  <si>
    <t>Local Receipts: Motor Vehicle Tax</t>
  </si>
  <si>
    <t>Local Receipts: Local Option Sales Tax</t>
  </si>
  <si>
    <t>Local Receipts: In Lieu of Tax</t>
  </si>
  <si>
    <t>Local Receipts: Other</t>
  </si>
  <si>
    <t>Transfers In of Surplus Fees</t>
  </si>
  <si>
    <t>Transfers In Other Than Surplus Fees</t>
  </si>
  <si>
    <t>Operating
Expenses (A)</t>
  </si>
  <si>
    <t>Capital
Improvements (B)</t>
  </si>
  <si>
    <t>Other
Capital
Outlay (C)</t>
  </si>
  <si>
    <t>Debt
Service (D)</t>
  </si>
  <si>
    <t>Other (E)</t>
  </si>
  <si>
    <t>(A)</t>
  </si>
  <si>
    <t>(B)</t>
  </si>
  <si>
    <t>(C)</t>
  </si>
  <si>
    <t>(D)</t>
  </si>
  <si>
    <t>(E)</t>
  </si>
  <si>
    <r>
      <t>Operating Expenses</t>
    </r>
    <r>
      <rPr>
        <sz val="10"/>
        <rFont val="Arial"/>
        <family val="2"/>
      </rPr>
      <t xml:space="preserve"> should include Personal Services, Operating Expenses, Supplies and Materials, and Equipment Rental.</t>
    </r>
  </si>
  <si>
    <r>
      <t>Capital Improvements</t>
    </r>
    <r>
      <rPr>
        <sz val="10"/>
        <rFont val="Arial"/>
        <family val="2"/>
      </rPr>
      <t xml:space="preserve"> should include acquisition of real property or acquisition, construction, or extension of any improvements on real property.</t>
    </r>
  </si>
  <si>
    <r>
      <t>Debt Service</t>
    </r>
    <r>
      <rPr>
        <sz val="10"/>
        <rFont val="Arial"/>
        <family val="2"/>
      </rPr>
      <t xml:space="preserve"> should include Bond Principal and Interest Payments, Payments to Retirement Interest-Free Loans from NDA (Airports) and other debt payments.</t>
    </r>
  </si>
  <si>
    <r>
      <t>Other</t>
    </r>
    <r>
      <rPr>
        <sz val="10"/>
        <rFont val="Arial"/>
        <family val="2"/>
      </rPr>
      <t xml:space="preserve"> should include Judgments, Transfers, Transfers of Surplus Fees, and Proprietary Function Funds if a separate budget is filed.</t>
    </r>
  </si>
  <si>
    <t xml:space="preserve">NOTE:  COMPLETE THIS PAGE ONLY IF A SEPARATE PROPRIETARY FUNCTION FUND BUDGET IS </t>
  </si>
  <si>
    <t>THIS SPACE FOR USE OF PROPRIETARY FUNCTION FUNDS ONLY</t>
  </si>
  <si>
    <t>Funds (List)</t>
  </si>
  <si>
    <t>State Receipts: Highway Allocation and Incentives</t>
  </si>
  <si>
    <t>Proprietary Function Funds</t>
  </si>
  <si>
    <r>
      <t>Other Capital Outlay</t>
    </r>
    <r>
      <rPr>
        <sz val="10"/>
        <rFont val="Arial"/>
        <family val="2"/>
      </rPr>
      <t xml:space="preserve"> should include other items to be inventoried (i.e. equipment, vehicles, etc.).</t>
    </r>
  </si>
  <si>
    <t>Calculation of Restricted Funds</t>
  </si>
  <si>
    <t>Total Personal and Real Property Tax Requirements</t>
  </si>
  <si>
    <t>In-Lieu of Tax Payments</t>
  </si>
  <si>
    <t>Motor Vehicle Pro-Rate</t>
  </si>
  <si>
    <t>Motor Vehicle Tax</t>
  </si>
  <si>
    <t>Local Option Sales Tax</t>
  </si>
  <si>
    <t>Transfers of Surplus Fees</t>
  </si>
  <si>
    <t>Highway Allocation and Incentives</t>
  </si>
  <si>
    <t>Motor Vehicle Fee</t>
  </si>
  <si>
    <t>Municipal Equalization Fund</t>
  </si>
  <si>
    <t>TOTAL RESTRICTED FUNDS (A)</t>
  </si>
  <si>
    <t>Bonded Indebtedness</t>
  </si>
  <si>
    <t>Interlocal Agreements/Joint Public Agency Agreements</t>
  </si>
  <si>
    <t>Judgments</t>
  </si>
  <si>
    <t>Refund of Property Taxes to Taxpayers</t>
  </si>
  <si>
    <t>Repairs to Infrastructure Damaged by a Natural Disaster</t>
  </si>
  <si>
    <t>TOTAL LID EXCEPTIONS (B)</t>
  </si>
  <si>
    <t>OPTION 1</t>
  </si>
  <si>
    <t>%</t>
  </si>
  <si>
    <t>(4)</t>
  </si>
  <si>
    <t>(5)</t>
  </si>
  <si>
    <t>(6)</t>
  </si>
  <si>
    <t>ATTACH A COPY OF THE BOARD MINUTES APPROVING THE INCREASE.</t>
  </si>
  <si>
    <t>(7)</t>
  </si>
  <si>
    <t>Please Attach Ballot Sample and Election Results OR Record of Action From Townhall Meeting</t>
  </si>
  <si>
    <t>(8)</t>
  </si>
  <si>
    <t>(9)</t>
  </si>
  <si>
    <t>(10)</t>
  </si>
  <si>
    <t>(11)</t>
  </si>
  <si>
    <t>(12)</t>
  </si>
  <si>
    <t>Municipality Levy Limit Form</t>
  </si>
  <si>
    <t>- - - - - - - - - - - - - - - - - - - - - - - - - - - - - - - - - - - - - Cut Off Here Before Sending To Printer - - - - - - - - - - - - - - - - - - - - - - - - - - - - - - - - - - - - -</t>
  </si>
  <si>
    <t>IN</t>
  </si>
  <si>
    <t>Personal and Real Property Tax Required for Bonds</t>
  </si>
  <si>
    <t xml:space="preserve">Unused Budget Authority Created For Next Year   </t>
  </si>
  <si>
    <t>Day of month</t>
  </si>
  <si>
    <t>Year</t>
  </si>
  <si>
    <t>Time</t>
  </si>
  <si>
    <t>A.M. or P.M.</t>
  </si>
  <si>
    <t>Location</t>
  </si>
  <si>
    <t>Name of County in which Subdivision resides:</t>
  </si>
  <si>
    <t>The Cell Is Locked:</t>
  </si>
  <si>
    <t>You Note Any Errors Or Have Any Problems:</t>
  </si>
  <si>
    <t>(As of the Beginning of the Budget Year)</t>
  </si>
  <si>
    <t xml:space="preserve">     Tax from Line 6</t>
  </si>
  <si>
    <t>Breakdown of Property Tax:</t>
  </si>
  <si>
    <t>NOTICE OF BUDGET HEARING AND BUDGET SUMMARY</t>
  </si>
  <si>
    <t>NOTICE OF SPECIAL HEARING TO SET FINAL TAX REQUEST</t>
  </si>
  <si>
    <t xml:space="preserve">             FILED WITH THE CLERK OF THE MUNICIPALITY.</t>
  </si>
  <si>
    <t>Beginning
Balance</t>
  </si>
  <si>
    <t>Total Budget of
Receipts</t>
  </si>
  <si>
    <t>Total Budget of
Disbursements</t>
  </si>
  <si>
    <t>Cash
Reserve</t>
  </si>
  <si>
    <t>(Forward to Page 2, Line 4)</t>
  </si>
  <si>
    <t>(Forward to Page 3, Line 21)</t>
  </si>
  <si>
    <r>
      <t xml:space="preserve">CITY/VILLAGE - </t>
    </r>
    <r>
      <rPr>
        <b/>
        <sz val="12"/>
        <rFont val="Arial"/>
        <family val="2"/>
      </rPr>
      <t>SUMMARY</t>
    </r>
    <r>
      <rPr>
        <sz val="12"/>
        <rFont val="Arial"/>
        <family val="2"/>
      </rPr>
      <t xml:space="preserve"> </t>
    </r>
    <r>
      <rPr>
        <b/>
        <sz val="12"/>
        <rFont val="Arial"/>
        <family val="2"/>
      </rPr>
      <t xml:space="preserve">PROPRIETARY FUNCTION FUNDS </t>
    </r>
  </si>
  <si>
    <t>To Assist the County For Levy Setting Purposes</t>
  </si>
  <si>
    <t>|</t>
  </si>
  <si>
    <t>Documentation of Transfers of Surplus Fees:</t>
  </si>
  <si>
    <t>(Only complete if Transfers of Surplus Fees Were Budgeted)</t>
  </si>
  <si>
    <t>The Cover Page identifies the Property Tax Request between Principal &amp; Interest on Bonds and All Other Purposes.  If your municipality needs more of a breakdown for levy setting purposes, complete the section below.</t>
  </si>
  <si>
    <t>Please explain where the monies will be transferred from, where the monies will be transferred to, and the reason for the transfer.</t>
  </si>
  <si>
    <t>Transfer From:</t>
  </si>
  <si>
    <t>Transfer To:</t>
  </si>
  <si>
    <t>Property Tax Request by Fund:</t>
  </si>
  <si>
    <t>Property Tax
Request</t>
  </si>
  <si>
    <t>Amount:</t>
  </si>
  <si>
    <t>General Fund</t>
  </si>
  <si>
    <t>Reason:</t>
  </si>
  <si>
    <t>Bond Fund</t>
  </si>
  <si>
    <t>__________________ Fund</t>
  </si>
  <si>
    <t>Total Tax Request</t>
  </si>
  <si>
    <t>**</t>
  </si>
  <si>
    <r>
      <t>**</t>
    </r>
    <r>
      <rPr>
        <sz val="10"/>
        <rFont val="Arial"/>
        <family val="2"/>
      </rPr>
      <t xml:space="preserve">  This Amount should agree to the Total Personal and Real Property Tax Required on the Cover Page 1.</t>
    </r>
  </si>
  <si>
    <t>Beginning Balances, Receipts, &amp; Transfers</t>
  </si>
  <si>
    <r>
      <t xml:space="preserve">Proprietary Function Funds </t>
    </r>
    <r>
      <rPr>
        <b/>
        <sz val="8"/>
        <rFont val="Arial"/>
        <family val="2"/>
      </rPr>
      <t>(Only if Page 6 is Used)</t>
    </r>
  </si>
  <si>
    <r>
      <t xml:space="preserve">  Beginning Balance Proprietary Function Funds </t>
    </r>
    <r>
      <rPr>
        <b/>
        <sz val="8"/>
        <rFont val="Arial"/>
        <family val="2"/>
      </rPr>
      <t>(Only If Page 6 is Used)</t>
    </r>
  </si>
  <si>
    <r>
      <t xml:space="preserve">Proprietary Function Funds </t>
    </r>
    <r>
      <rPr>
        <b/>
        <sz val="8"/>
        <rFont val="Arial"/>
        <family val="2"/>
      </rPr>
      <t>(Page 6)</t>
    </r>
  </si>
  <si>
    <r>
      <t>LESS:</t>
    </r>
    <r>
      <rPr>
        <sz val="10"/>
        <rFont val="Arial"/>
        <family val="2"/>
      </rPr>
      <t xml:space="preserve">  Amount Expected to be Spent in Future Budget Years</t>
    </r>
  </si>
  <si>
    <r>
      <t xml:space="preserve">Payments to Retire Interest-Free Loans from the Department of Aeronautics
      </t>
    </r>
    <r>
      <rPr>
        <b/>
        <sz val="10"/>
        <rFont val="Arial"/>
        <family val="2"/>
      </rPr>
      <t>(Public Airports Only)</t>
    </r>
  </si>
  <si>
    <t>Allowable Capital Improvements</t>
  </si>
  <si>
    <r>
      <t xml:space="preserve">Total Disbursements &amp; Transfers </t>
    </r>
    <r>
      <rPr>
        <b/>
        <sz val="8"/>
        <rFont val="Arial"/>
        <family val="2"/>
      </rPr>
      <t>(Line 22, Pg 3, 4 &amp; 5)</t>
    </r>
  </si>
  <si>
    <t>Public Safety Communication Project (Statute 86-416)</t>
  </si>
  <si>
    <t>Public Facilities Construction Projects (Statutes 72-2301 to 72-2308)</t>
  </si>
  <si>
    <t xml:space="preserve">NOTE:  State Statute Section 13-504 requires a uniform summary of the proposed budget statement including each proprietary function fund </t>
  </si>
  <si>
    <t xml:space="preserve">included in a separate proprietary budget statement prepared pursuant to the Municipal Proprietary Function Act.  Proprietary function shall </t>
  </si>
  <si>
    <t xml:space="preserve">mean a water supply or distribution utility, a waste-water collection or treatment utility, an electric generation, transmission, or distribution </t>
  </si>
  <si>
    <t>utility, a gas supply, transmission, or distribution utility, an integrated solid waste management collection, disposal, or handling utility, or a</t>
  </si>
  <si>
    <t>hospital or a nursing home owned by a municipality.</t>
  </si>
  <si>
    <r>
      <t>Total Disbursements &amp; Transfers</t>
    </r>
    <r>
      <rPr>
        <b/>
        <sz val="8"/>
        <rFont val="Arial"/>
        <family val="2"/>
      </rPr>
      <t xml:space="preserve"> (Ln 2 thru 21)</t>
    </r>
  </si>
  <si>
    <r>
      <t xml:space="preserve">Subtotal of Beginning Balances </t>
    </r>
    <r>
      <rPr>
        <b/>
        <sz val="8"/>
        <rFont val="Arial"/>
        <family val="2"/>
      </rPr>
      <t>(Lines 1 thru 4)</t>
    </r>
  </si>
  <si>
    <t>(1)</t>
  </si>
  <si>
    <t>(2)</t>
  </si>
  <si>
    <t>(3)</t>
  </si>
  <si>
    <t>(13)</t>
  </si>
  <si>
    <t>(14)</t>
  </si>
  <si>
    <t>(15)</t>
  </si>
  <si>
    <t>(16)</t>
  </si>
  <si>
    <t>Prior Year Budgeted Capital Improvements that were excluded from Restricted Funds.</t>
  </si>
  <si>
    <t>Capital Improvements (Real Property and Improvements
     on Real Property)</t>
  </si>
  <si>
    <t>(17)</t>
  </si>
  <si>
    <t>(18)</t>
  </si>
  <si>
    <t>(19)</t>
  </si>
  <si>
    <t>(20)</t>
  </si>
  <si>
    <t>(21)</t>
  </si>
  <si>
    <t>(22)</t>
  </si>
  <si>
    <t>(23)</t>
  </si>
  <si>
    <t>(24)</t>
  </si>
  <si>
    <t>(25)</t>
  </si>
  <si>
    <t>(26)</t>
  </si>
  <si>
    <t>(27)</t>
  </si>
  <si>
    <t>(28)</t>
  </si>
  <si>
    <t>Option 2 - (A)</t>
  </si>
  <si>
    <t>Option 2 - (B)</t>
  </si>
  <si>
    <t>Option 2 - (C)</t>
  </si>
  <si>
    <t>TOTAL ALLOWABLE PERCENT INCREASE = Line (2) + Line (3) + Line (4) + Line (5)</t>
  </si>
  <si>
    <t>Allowable Dollar Amount of Increase to Restricted Funds = Line (1) x Line (6)</t>
  </si>
  <si>
    <t>Total Restricted Funds Authority = Line (1) + Line (7)</t>
  </si>
  <si>
    <t>Total Unused Restricted Funds Authority = Line (8) - Line (9)</t>
  </si>
  <si>
    <t>/</t>
  </si>
  <si>
    <t>=</t>
  </si>
  <si>
    <t>Multiply times
100 To get %</t>
  </si>
  <si>
    <t># of Board Members
voting "Yes" for Increase</t>
  </si>
  <si>
    <r>
      <t xml:space="preserve">Personal and Real Property Taxes </t>
    </r>
    <r>
      <rPr>
        <b/>
        <sz val="8"/>
        <rFont val="Arial"/>
        <family val="2"/>
      </rPr>
      <t>(Columns 1 and 2 - See Preparation Guidelines)</t>
    </r>
  </si>
  <si>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(6).</t>
    </r>
  </si>
  <si>
    <t>Dates-Bonds</t>
  </si>
  <si>
    <t>Subdivision ID</t>
  </si>
  <si>
    <t>Entity</t>
  </si>
  <si>
    <t>County</t>
  </si>
  <si>
    <t>Received</t>
  </si>
  <si>
    <t>OutstandingDebt:Principal</t>
  </si>
  <si>
    <t>OutstandingDebt:Interest</t>
  </si>
  <si>
    <t>OutstandingDebt:Total</t>
  </si>
  <si>
    <t>NetCashBalance:2007-2008</t>
  </si>
  <si>
    <t>Investments:2007-2008</t>
  </si>
  <si>
    <t>CountyTreasurersBalance:2007-2008</t>
  </si>
  <si>
    <t>BegBalPropriety:2007-2008</t>
  </si>
  <si>
    <t>SubtotalBeginningBalance:2007-2008</t>
  </si>
  <si>
    <t>PersonalRealPropertyTax:2007-2008</t>
  </si>
  <si>
    <t>FederalReceipts:2007-2008</t>
  </si>
  <si>
    <t>StateReceipts:MotorVehicleProRate:2007-2008</t>
  </si>
  <si>
    <t>StateReceipts:MIRF:2007-2008</t>
  </si>
  <si>
    <t>StateReceipts:HighwayAllocation:2007-2008</t>
  </si>
  <si>
    <t>StateReceipts:MotorVehicleFee:2007-2008</t>
  </si>
  <si>
    <t>StateReceipts:StateAid:2007-2008</t>
  </si>
  <si>
    <t>StateReceipts:MuniEqualAid:2007-2008</t>
  </si>
  <si>
    <t>StateReceipts:Other:2007-2008</t>
  </si>
  <si>
    <t>LocalReceipts:MotorVehicleTax:2007-2008</t>
  </si>
  <si>
    <t>LocalReceipts:LocalOptionSalesTax:2007-2008</t>
  </si>
  <si>
    <t>LocalReceipts:InLieuOfTax:2007-2008</t>
  </si>
  <si>
    <t>LocalReceipts:Other:2007-2008</t>
  </si>
  <si>
    <t>TransfersInOfSurplusFees:2007-2008</t>
  </si>
  <si>
    <t>TransfersInOtherThanSurplus:2007-2008</t>
  </si>
  <si>
    <t>ProprietaryFunctionFunds:2007-2008</t>
  </si>
  <si>
    <t>TotalResourcesAvailable:2007-2008</t>
  </si>
  <si>
    <t>BalanceForwardCashReserve:2007-2008</t>
  </si>
  <si>
    <t>NetCashBalance:2008-2009</t>
  </si>
  <si>
    <t>Investments:2008-2009</t>
  </si>
  <si>
    <t>CountyTreasurersBalance:2008-2009</t>
  </si>
  <si>
    <t>BegBalPropriety:2008-2009</t>
  </si>
  <si>
    <t>SubtotalBeginningBalance:2008-2009</t>
  </si>
  <si>
    <t>PersonalRealPropertyTax:2008-2009</t>
  </si>
  <si>
    <t>FederalReceipts:2008-2009</t>
  </si>
  <si>
    <t>StateReceipts:MotorVehicleProRate:2008-2009</t>
  </si>
  <si>
    <t>StateReceipts:MIRF:2008-2009</t>
  </si>
  <si>
    <t>StateReceipts:HighwayAllocation:2008-2009</t>
  </si>
  <si>
    <t>StateReceipts:MotorVehicleFee:2008-2009</t>
  </si>
  <si>
    <t>StateReceipts:StateAid:2008-2009</t>
  </si>
  <si>
    <t>StateReceipts:MuniEqualAid:2008-2009</t>
  </si>
  <si>
    <t>StateReceipts:Other:2008-2009</t>
  </si>
  <si>
    <t>LocalReceipts:MotorVehicleTax:2008-2009</t>
  </si>
  <si>
    <t>LocalReceipts:LocalOptionSalesTax:2008-2009</t>
  </si>
  <si>
    <t>LocalReceipts:InLieuOfTax:2008-2009</t>
  </si>
  <si>
    <t>LocalReceipts:Other:2008-2009</t>
  </si>
  <si>
    <t>TransfersInOfSurplusFees:2008-2009</t>
  </si>
  <si>
    <t>TransfersInOtherThanSurplus:2008-2009</t>
  </si>
  <si>
    <t>ProprietaryFunctionFunds:2008-2009</t>
  </si>
  <si>
    <t>TotalResourcesAvailable:2008-2009</t>
  </si>
  <si>
    <t>BalanceForwardCashReserve:2008-2009</t>
  </si>
  <si>
    <t>x</t>
  </si>
  <si>
    <t>NetCashBalance:2009-2010</t>
  </si>
  <si>
    <t>Investments:2009-2010</t>
  </si>
  <si>
    <t>CountyTreasurersBalance:2009-2010</t>
  </si>
  <si>
    <t>BegBalPropriety:2009-2010</t>
  </si>
  <si>
    <t>SubtotalBeginningBalance:2009-2010</t>
  </si>
  <si>
    <t>PersonalRealPropertyTax:2009-2010</t>
  </si>
  <si>
    <t>FederalReceipts:2009-2010</t>
  </si>
  <si>
    <t>StateReceipts:MotorVehicleProRate:2009-2010</t>
  </si>
  <si>
    <t>StateReceipts:MIRF:2009-2010</t>
  </si>
  <si>
    <t>StateReceipts:HighwayAllocation:2009-2010</t>
  </si>
  <si>
    <t>StateReceipts:MotorVehicleFee:2009-2010</t>
  </si>
  <si>
    <t>StateReceipts:StateAid:2009-2010</t>
  </si>
  <si>
    <t>StateReceipts:MuniEqualAid:2009-2010</t>
  </si>
  <si>
    <t>StateReceipts:Other:2009-2010</t>
  </si>
  <si>
    <t>LocalReceipts:MotorVehicleTax:2009-2010</t>
  </si>
  <si>
    <t>LocalReceipts:LocalOptionSalesTax:2009-2010</t>
  </si>
  <si>
    <t>LocalReceipts:InLieuOfTax:2009-2010</t>
  </si>
  <si>
    <t>LocalReceipts:Other:2009-2010</t>
  </si>
  <si>
    <t>TransfersInOfSurplusFees:2009-2010</t>
  </si>
  <si>
    <t>TransfersInOtherThanSurplus:2009-2010</t>
  </si>
  <si>
    <t>ProprietaryFunctionFunds:2009-2010</t>
  </si>
  <si>
    <t>TotalResourcesAvailable:2009-2010</t>
  </si>
  <si>
    <t>BalanceForwardCashReserve:2009-2010</t>
  </si>
  <si>
    <t>Gov:GenGov:Operating:2009-2010</t>
  </si>
  <si>
    <t>Gov:GenGov:Capital:2009-2010</t>
  </si>
  <si>
    <t>Gov:GenGov:OtherCapital:2009-2010</t>
  </si>
  <si>
    <t>Gov:GenGov:Debt:2009-2010</t>
  </si>
  <si>
    <t>Gov:GenGov:Other:2009-2010</t>
  </si>
  <si>
    <t>Gov:GenGov:Total:2009-2010</t>
  </si>
  <si>
    <t>Gov:PublicSafety:PoliceFire:Operating:2009-2010</t>
  </si>
  <si>
    <t>Gov:PublicSafety:PoliceFire:Capital:2009-2010</t>
  </si>
  <si>
    <t>Gov:PublicSafety:PoliceFire:OtherCapital:2009-2010</t>
  </si>
  <si>
    <t>Gov:PublicSafety:PoliceFire:Debt:2009-2010</t>
  </si>
  <si>
    <t>Gov:PublicSafety:PoliceFire:Other:2009-2010</t>
  </si>
  <si>
    <t>Gov:PublicSafety:PoliceFire:Total:2009-2010</t>
  </si>
  <si>
    <t>Gov:PublicSafety:Other:Operating:2009-2010</t>
  </si>
  <si>
    <t>Gov:PublicSafety:Other:Capital:2009-2010</t>
  </si>
  <si>
    <t>Gov:PublicSafety:Other:OtherCapital:2009-2010</t>
  </si>
  <si>
    <t>Gov:PublicSafety:Other:Debt:2009-2010</t>
  </si>
  <si>
    <t>Gov:PublicSafety:Other:Other:2009-2010</t>
  </si>
  <si>
    <t>Gov:PublicSafety:Other:Total:2009-2010</t>
  </si>
  <si>
    <t>Gov:PublicWorks:Streets:Operating:2009-2010</t>
  </si>
  <si>
    <t>Gov:PublicWorks:Streets:Capital:2009-2010</t>
  </si>
  <si>
    <t>Gov:PublicWorks:Streets:OtherCapital:2009-2010</t>
  </si>
  <si>
    <t>Gov:PublicWorks:Streets:Debt:2009-2010</t>
  </si>
  <si>
    <t>Gov:PublicWorks:Streets:Other:2009-2010</t>
  </si>
  <si>
    <t>Gov:PublicWorks:Streets:Total:2009-2010</t>
  </si>
  <si>
    <t>Gov:PublicWorks:Other:Operating:2009-2010</t>
  </si>
  <si>
    <t>Gov:PublicWorks:Other:Capital:2009-2010</t>
  </si>
  <si>
    <t>Gov:PublicWorks:Other:OtherCapital:2009-2010</t>
  </si>
  <si>
    <t>Gov:PublicWorks:Other:Debt:2009-2010</t>
  </si>
  <si>
    <t>Gov:PublicWorks:Other:Other:2009-2010</t>
  </si>
  <si>
    <t>Gov:PublicWorks:Other:Total:2009-2010</t>
  </si>
  <si>
    <t>Gov:PublicHealthSS:Operating:2009-2010</t>
  </si>
  <si>
    <t>Gov:PublicHealthSS:Capital:2009-2010</t>
  </si>
  <si>
    <t>Gov:PublicHealthSS:OtherCapital:2009-2010</t>
  </si>
  <si>
    <t>Gov:PublicHealthSS:Debt:2009-2010</t>
  </si>
  <si>
    <t>Gov:PublicHealthSS:Other:2009-2010</t>
  </si>
  <si>
    <t>Gov:PublicHealthSS:Total:2009-2010</t>
  </si>
  <si>
    <t>Gov:CultureRec:Operating:2009-2010</t>
  </si>
  <si>
    <t>Gov:CultureRec:Capital:2009-2010</t>
  </si>
  <si>
    <t>Gov:CultureRec:OtherCapital:2009-2010</t>
  </si>
  <si>
    <t>Gov:CultureRec:Debt:2009-2010</t>
  </si>
  <si>
    <t>Gov:CultureRec:Other:2009-2010</t>
  </si>
  <si>
    <t>Gov:CultureRec:Total:2009-2010</t>
  </si>
  <si>
    <t>Gov:CommDevelop:Operating:2009-2010</t>
  </si>
  <si>
    <t>Gov:CommDevelop:Capital:2009-2010</t>
  </si>
  <si>
    <t>Gov:CommDevelop:OtherCapital:2009-2010</t>
  </si>
  <si>
    <t>Gov:CommDevelop:Debt:2009-2010</t>
  </si>
  <si>
    <t>Gov:CommDevelop:Other:2009-2010</t>
  </si>
  <si>
    <t>Gov:CommDevelop:Total:2009-2010</t>
  </si>
  <si>
    <t>Gov:Miscellaneous:Operating:2009-2010</t>
  </si>
  <si>
    <t>Gov:Miscellaneous:Capital:2009-2010</t>
  </si>
  <si>
    <t>Gov:Miscellaneous:OtherCapital:2009-2010</t>
  </si>
  <si>
    <t>Gov:Miscellaneous:Debt:2009-2010</t>
  </si>
  <si>
    <t>Gov:Miscellaneous:Other:2009-2010</t>
  </si>
  <si>
    <t>Gov:Miscellaneous:Total:2009-2010</t>
  </si>
  <si>
    <t>Bus-Type:Airport:Operating:2009-2010</t>
  </si>
  <si>
    <t>Bus-Type:Airport:Capital:2009-2010</t>
  </si>
  <si>
    <t>Bus-Type:Airport:OtherCapital:2009-2010</t>
  </si>
  <si>
    <t>Bus-Type:Airport:Debt:2009-2010</t>
  </si>
  <si>
    <t>Bus-Type:Airport:Other:2009-2010</t>
  </si>
  <si>
    <t>Bus-Type:Airport:Total:2009-2010</t>
  </si>
  <si>
    <t>Bus-Type:NursingHome:Operating:2009-2010</t>
  </si>
  <si>
    <t>Bus-Type:NursingHome:Capital:2009-2010</t>
  </si>
  <si>
    <t>Bus-Type:NursingHome:OtherCapital:2009-2010</t>
  </si>
  <si>
    <t>Bus-Type:NursingHome:Debt:2009-2010</t>
  </si>
  <si>
    <t>Bus-Type:NursingHome:Other:2009-2010</t>
  </si>
  <si>
    <t>Bus-Type:NursingHome:Total:2009-2010</t>
  </si>
  <si>
    <t>Bus-Type:Hospital:Operating:2009-2010</t>
  </si>
  <si>
    <t>Bus-Type:Hospital:Capital:2009-2010</t>
  </si>
  <si>
    <t>Bus-Type:Hospital:OtherCapital:2009-2010</t>
  </si>
  <si>
    <t>Bus-Type:Hospital:Debt:2009-2010</t>
  </si>
  <si>
    <t>Bus-Type:Hospital:Other:2009-2010</t>
  </si>
  <si>
    <t>Bus-Type:Hospital:Total:2009-2010</t>
  </si>
  <si>
    <t>Bus-Type:ElectricUtility:Operating:2009-2010</t>
  </si>
  <si>
    <t>Bus-Type:ElectricUtility:Capital:2009-2010</t>
  </si>
  <si>
    <t>Bus-Type:ElectricUtility:OtherCapital:2009-2010</t>
  </si>
  <si>
    <t>Bus-Type:ElectricUtility:Debt:2009-2010</t>
  </si>
  <si>
    <t>Bus-Type:ElectricUtility:Other:2009-2010</t>
  </si>
  <si>
    <t>Bus-Type:ElectricUtility:Total:2009-2010</t>
  </si>
  <si>
    <t>Bus-Type:SolidWaste:Operating:2009-2010</t>
  </si>
  <si>
    <t>Bus-Type:SolidWaste:Capital:2009-2010</t>
  </si>
  <si>
    <t>Bus-Type:SolidWaste:OtherCapital:2009-2010</t>
  </si>
  <si>
    <t>Bus-Type:SolidWaste:Debt:2009-2010</t>
  </si>
  <si>
    <t>Bus-Type:SolidWaste:Other:2009-2010</t>
  </si>
  <si>
    <t>Bus-Type:SolidWaste:Total:2009-2010</t>
  </si>
  <si>
    <t>Bus-Type:Transportation:Operating:2009-2010</t>
  </si>
  <si>
    <t>Bus-Type:Transportation:Capital:2009-2010</t>
  </si>
  <si>
    <t>Bus-Type:Transportation:OtherCapital:2009-2010</t>
  </si>
  <si>
    <t>Bus-Type:Transportation:Debt:2009-2010</t>
  </si>
  <si>
    <t>Bus-Type:Transportation:Other:2009-2010</t>
  </si>
  <si>
    <t>Bus-Type:Transportation:Total:2009-2010</t>
  </si>
  <si>
    <t>Bus-Type:Wastewater:Operating:2009-2010</t>
  </si>
  <si>
    <t>Bus-Type:Wastewater:Capital:2009-2010</t>
  </si>
  <si>
    <t>Bus-Type:Wastewater:OtherCapital:2009-2010</t>
  </si>
  <si>
    <t>Bus-Type:Wastewater:Debt:2009-2010</t>
  </si>
  <si>
    <t>Bus-Type:Wastewater:Other:2009-2010</t>
  </si>
  <si>
    <t>Bus-Type:Wastewater:Total:2009-2010</t>
  </si>
  <si>
    <t>Bus-Type:Water:Operating:2009-2010</t>
  </si>
  <si>
    <t>Bus-Type:Water:Capital:2009-2010</t>
  </si>
  <si>
    <t>Bus-Type:Water:OtherCapital:2009-2010</t>
  </si>
  <si>
    <t>Bus-Type:Water:Debt:2009-2010</t>
  </si>
  <si>
    <t>Bus-Type:Water:Other:2009-2010</t>
  </si>
  <si>
    <t>Bus-Type:Water:Total:2009-2010</t>
  </si>
  <si>
    <t>Bus-Type:Other:Operating:2009-2010</t>
  </si>
  <si>
    <t>Bus-Type:Other:Capital:2009-2010</t>
  </si>
  <si>
    <t>Bus-Type:Other:OtherCapital:2009-2010</t>
  </si>
  <si>
    <t>Bus-Type:Other:Debt:2009-2010</t>
  </si>
  <si>
    <t>Bus-Type:Other:Other:2009-2010</t>
  </si>
  <si>
    <t>Bus-Type:Other:Total:2009-2010</t>
  </si>
  <si>
    <t>ProprietaryFunctionFunds:Other:2009-2010</t>
  </si>
  <si>
    <t>ProprietaryFunctionFunds:Total:2009-2010</t>
  </si>
  <si>
    <t>TotalDisbursements:Operating:2009-2010</t>
  </si>
  <si>
    <t>TotalDisbursements:Capital:2009-2010</t>
  </si>
  <si>
    <t>TotalDisbursements:OtherCapital:2009-2010</t>
  </si>
  <si>
    <t>TotalDisbursements:Debt:2009-2010</t>
  </si>
  <si>
    <t>TotalDisbursements:Other:2009-2010</t>
  </si>
  <si>
    <t>TotalDisbursements:Total:2009-2010</t>
  </si>
  <si>
    <t>PT:PrincipalInterestBonds</t>
  </si>
  <si>
    <t>PT:AllOtherPurposes</t>
  </si>
  <si>
    <t>PT:TotalRequest</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</si>
  <si>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</si>
  <si>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</si>
  <si>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</si>
  <si>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</si>
  <si>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</si>
  <si>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</si>
  <si>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</si>
  <si>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</si>
  <si>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</si>
  <si>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</si>
  <si>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</si>
  <si>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</si>
  <si>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</si>
  <si>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</si>
  <si>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</si>
  <si>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</si>
  <si>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</si>
  <si>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</si>
  <si>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</si>
  <si>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</si>
  <si>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</si>
  <si>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</si>
  <si>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</si>
  <si>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</si>
  <si>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</si>
  <si>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</si>
  <si>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</si>
  <si>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</si>
  <si>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</si>
  <si>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</si>
  <si>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</si>
  <si>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</si>
  <si>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</si>
  <si>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</si>
  <si>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</si>
  <si>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</si>
  <si>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</si>
  <si>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</si>
  <si>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</si>
  <si>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</si>
  <si>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</si>
  <si>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</si>
  <si>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</si>
  <si>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</si>
  <si>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</si>
  <si>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</si>
  <si>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</si>
  <si>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</si>
  <si>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</si>
  <si>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</si>
  <si>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</si>
  <si>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</si>
  <si>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</si>
  <si>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2009Valuation</t>
  </si>
  <si>
    <t>2008-2009</t>
  </si>
  <si>
    <t>2007-2008</t>
  </si>
  <si>
    <t>Gov:GenGov:Operating:2008-2009</t>
  </si>
  <si>
    <t>Gov:GenGov:Capital:2008-2009</t>
  </si>
  <si>
    <t>Gov:GenGov:OtherCapital:2008-2009</t>
  </si>
  <si>
    <t>Gov:GenGov:Debt:2008-2009</t>
  </si>
  <si>
    <t>Gov:GenGov:Other:2008-2009</t>
  </si>
  <si>
    <t>Gov:GenGov:Total:2008-2009</t>
  </si>
  <si>
    <t>Gov:PublicSafety:PoliceFire:Operating:2008-2009</t>
  </si>
  <si>
    <t>Gov:PublicSafety:PoliceFire:Capital:2008-2009</t>
  </si>
  <si>
    <t>Gov:PublicSafety:PoliceFire:OtherCapital:2008-2009</t>
  </si>
  <si>
    <t>Gov:PublicSafety:PoliceFire:Debt:2008-2009</t>
  </si>
  <si>
    <t>Gov:PublicSafety:PoliceFire:Other:2008-2009</t>
  </si>
  <si>
    <t>Gov:PublicSafety:PoliceFire:Total:2008-2009</t>
  </si>
  <si>
    <t>Gov:PublicSafety:Other:Operating:2008-2009</t>
  </si>
  <si>
    <t>Gov:PublicSafety:Other:Capital:2008-2009</t>
  </si>
  <si>
    <t>Gov:PublicSafety:Other:OtherCapital:2008-2009</t>
  </si>
  <si>
    <t>Gov:PublicSafety:Other:Debt:2008-2009</t>
  </si>
  <si>
    <t>Gov:PublicSafety:Other:Other:2008-2009</t>
  </si>
  <si>
    <t>Gov:PublicSafety:Other:Total:2008-2009</t>
  </si>
  <si>
    <t>Gov:PublicWorks:Streets:Operating:2008-2009</t>
  </si>
  <si>
    <t>Gov:PublicWorks:Streets:Capital:2008-2009</t>
  </si>
  <si>
    <t>Gov:PublicWorks:Streets:OtherCapital:2008-2009</t>
  </si>
  <si>
    <t>Gov:PublicWorks:Streets:Debt:2008-2009</t>
  </si>
  <si>
    <t>Gov:PublicWorks:Streets:Other:2008-2009</t>
  </si>
  <si>
    <t>Gov:PublicWorks:Streets:Total:2008-2009</t>
  </si>
  <si>
    <t>Gov:PublicWorks:Other:Operating:2008-2009</t>
  </si>
  <si>
    <t>Gov:PublicWorks:Other:Capital:2008-2009</t>
  </si>
  <si>
    <t>Gov:PublicWorks:Other:OtherCapital:2008-2009</t>
  </si>
  <si>
    <t>Gov:PublicWorks:Other:Debt:2008-2009</t>
  </si>
  <si>
    <t>Gov:PublicWorks:Other:Other:2008-2009</t>
  </si>
  <si>
    <t>Gov:PublicWorks:Other:Total:2008-2009</t>
  </si>
  <si>
    <t>Gov:PublicHealthSS:Operating:2008-2009</t>
  </si>
  <si>
    <t>Gov:PublicHealthSS:Capital:2008-2009</t>
  </si>
  <si>
    <t>Gov:PublicHealthSS:OtherCapital:2008-2009</t>
  </si>
  <si>
    <t>Gov:PublicHealthSS:Debt:2008-2009</t>
  </si>
  <si>
    <t>Gov:PublicHealthSS:Other:2008-2009</t>
  </si>
  <si>
    <t>Gov:PublicHealthSS:Total:2008-2009</t>
  </si>
  <si>
    <t>Gov:CultureRec:Operating:2008-2009</t>
  </si>
  <si>
    <t>Gov:CultureRec:Capital:2008-2009</t>
  </si>
  <si>
    <t>Gov:CultureRec:OtherCapital:2008-2009</t>
  </si>
  <si>
    <t>Gov:CultureRec:Debt:2008-2009</t>
  </si>
  <si>
    <t>Gov:CultureRec:Other:2008-2009</t>
  </si>
  <si>
    <t>Gov:CultureRec:Total:2008-2009</t>
  </si>
  <si>
    <t>Gov:CommDevelop:Operating:2008-2009</t>
  </si>
  <si>
    <t>Gov:CommDevelop:Capital:2008-2009</t>
  </si>
  <si>
    <t>Gov:CommDevelop:OtherCapital:2008-2009</t>
  </si>
  <si>
    <t>Gov:CommDevelop:Debt:2008-2009</t>
  </si>
  <si>
    <t>Gov:CommDevelop:Other:2008-2009</t>
  </si>
  <si>
    <t>Gov:CommDevelop:Total:2008-2009</t>
  </si>
  <si>
    <t>Gov:Miscellaneous:Operating:2008-2009</t>
  </si>
  <si>
    <t>Gov:Miscellaneous:Capital:2008-2009</t>
  </si>
  <si>
    <t>Gov:Miscellaneous:OtherCapital:2008-2009</t>
  </si>
  <si>
    <t>Gov:Miscellaneous:Debt:2008-2009</t>
  </si>
  <si>
    <t>Gov:Miscellaneous:Other:2008-2009</t>
  </si>
  <si>
    <t>Gov:Miscellaneous:Total:2008-2009</t>
  </si>
  <si>
    <t>Bus-Type:Airport:Operating:2008-2009</t>
  </si>
  <si>
    <t>Bus-Type:Airport:Capital:2008-2009</t>
  </si>
  <si>
    <t>Bus-Type:Airport:OtherCapital:2008-2009</t>
  </si>
  <si>
    <t>Bus-Type:Airport:Debt:2008-2009</t>
  </si>
  <si>
    <t>Bus-Type:Airport:Other:2008-2009</t>
  </si>
  <si>
    <t>Bus-Type:Airport:Total:2008-2009</t>
  </si>
  <si>
    <t>Bus-Type:NursingHome:Operating:2008-2009</t>
  </si>
  <si>
    <t>Bus-Type:NursingHome:Capital:2008-2009</t>
  </si>
  <si>
    <t>Bus-Type:NursingHome:OtherCapital:2008-2009</t>
  </si>
  <si>
    <t>Bus-Type:NursingHome:Debt:2008-2009</t>
  </si>
  <si>
    <t>Bus-Type:NursingHome:Other:2008-2009</t>
  </si>
  <si>
    <t>Bus-Type:NursingHome:Total:2008-2009</t>
  </si>
  <si>
    <t>Bus-Type:Hospital:Operating:2008-2009</t>
  </si>
  <si>
    <t>Bus-Type:Hospital:Capital:2008-2009</t>
  </si>
  <si>
    <t>Bus-Type:Hospital:OtherCapital:2008-2009</t>
  </si>
  <si>
    <t>Bus-Type:Hospital:Debt:2008-2009</t>
  </si>
  <si>
    <t>Bus-Type:Hospital:Other:2008-2009</t>
  </si>
  <si>
    <t>Bus-Type:Hospital:Total:2008-2009</t>
  </si>
  <si>
    <t>Bus-Type:ElectricUtility:Operating:2008-2009</t>
  </si>
  <si>
    <t>Bus-Type:ElectricUtility:Capital:2008-2009</t>
  </si>
  <si>
    <t>Bus-Type:ElectricUtility:OtherCapital:2008-2009</t>
  </si>
  <si>
    <t>Bus-Type:ElectricUtility:Debt:2008-2009</t>
  </si>
  <si>
    <t>Bus-Type:ElectricUtility:Other:2008-2009</t>
  </si>
  <si>
    <t>Bus-Type:ElectricUtility:Total:2008-2009</t>
  </si>
  <si>
    <t>Bus-Type:SolidWaste:Operating:2008-2009</t>
  </si>
  <si>
    <t>Bus-Type:SolidWaste:Capital:2008-2009</t>
  </si>
  <si>
    <t>Bus-Type:SolidWaste:OtherCapital:2008-2009</t>
  </si>
  <si>
    <t>Bus-Type:SolidWaste:Debt:2008-2009</t>
  </si>
  <si>
    <t>Bus-Type:SolidWaste:Other:2008-2009</t>
  </si>
  <si>
    <t>Bus-Type:SolidWaste:Total:2008-2009</t>
  </si>
  <si>
    <t>Bus-Type:Transportation:Operating:2008-2009</t>
  </si>
  <si>
    <t>Bus-Type:Transportation:Capital:2008-2009</t>
  </si>
  <si>
    <t>Bus-Type:Transportation:OtherCapital:2008-2009</t>
  </si>
  <si>
    <t>Bus-Type:Transportation:Debt:2008-2009</t>
  </si>
  <si>
    <t>Bus-Type:Transportation:Other:2008-2009</t>
  </si>
  <si>
    <t>Bus-Type:Transportation:Total:2008-2009</t>
  </si>
  <si>
    <t>Bus-Type:Wastewater:Operating:2008-2009</t>
  </si>
  <si>
    <t>Bus-Type:Wastewater:Capital:2008-2009</t>
  </si>
  <si>
    <t>Bus-Type:Wastewater:OtherCapital:2008-2009</t>
  </si>
  <si>
    <t>Bus-Type:Wastewater:Debt:2008-2009</t>
  </si>
  <si>
    <t>Bus-Type:Wastewater:Other:2008-2009</t>
  </si>
  <si>
    <t>Bus-Type:Wastewater:Total:2008-2009</t>
  </si>
  <si>
    <t>Bus-Type:Water:Operating:2008-2009</t>
  </si>
  <si>
    <t>Bus-Type:Water:Capital:2008-2009</t>
  </si>
  <si>
    <t>Bus-Type:Water:OtherCapital:2008-2009</t>
  </si>
  <si>
    <t>Bus-Type:Water:Debt:2008-2009</t>
  </si>
  <si>
    <t>Bus-Type:Water:Other:2008-2009</t>
  </si>
  <si>
    <t>Bus-Type:Water:Total:2008-2009</t>
  </si>
  <si>
    <t>Bus-Type:Other:Operating:2008-2009</t>
  </si>
  <si>
    <t>Bus-Type:Other:Capital:2008-2009</t>
  </si>
  <si>
    <t>Bus-Type:Other:OtherCapital:2008-2009</t>
  </si>
  <si>
    <t>Bus-Type:Other:Debt:2008-2009</t>
  </si>
  <si>
    <t>Bus-Type:Other:Other:2008-2009</t>
  </si>
  <si>
    <t>Bus-Type:Other:Total:2008-2009</t>
  </si>
  <si>
    <t>ProprietaryFunctionFunds:Other:2008-2009</t>
  </si>
  <si>
    <t>ProprietaryFunctionFunds:Total:2008-2009</t>
  </si>
  <si>
    <t>TotalDisbursements:Operating:2008-2009</t>
  </si>
  <si>
    <t>TotalDisbursements:Capital:2008-2009</t>
  </si>
  <si>
    <t>TotalDisbursements:OtherCapital:2008-2009</t>
  </si>
  <si>
    <t>TotalDisbursements:Debt:2008-2009</t>
  </si>
  <si>
    <t>TotalDisbursements:Other:2008-2009</t>
  </si>
  <si>
    <t>TotalDisbursements:Total:2008-2009</t>
  </si>
  <si>
    <t>Gov:GenGov:Operating:2007-2008</t>
  </si>
  <si>
    <t>Gov:GenGov:Capital:2007-2008</t>
  </si>
  <si>
    <t>Gov:GenGov:OtherCapital:2007-2008</t>
  </si>
  <si>
    <t>Gov:GenGov:Debt:2007-2008</t>
  </si>
  <si>
    <t>Gov:GenGov:Other:2007-2008</t>
  </si>
  <si>
    <t>Gov:GenGov:Total:2007-2008</t>
  </si>
  <si>
    <t>Gov:PublicSafety:PoliceFire:Operating:2007-2008</t>
  </si>
  <si>
    <t>Gov:PublicSafety:PoliceFire:Capital:2007-2008</t>
  </si>
  <si>
    <t>Gov:PublicSafety:PoliceFire:OtherCapital:2007-2008</t>
  </si>
  <si>
    <t>Gov:PublicSafety:PoliceFire:Debt:2007-2008</t>
  </si>
  <si>
    <t>Gov:PublicSafety:PoliceFire:Other:2007-2008</t>
  </si>
  <si>
    <t>Gov:PublicSafety:PoliceFire:Total:2007-2008</t>
  </si>
  <si>
    <t>Gov:PublicSafety:Other:Operating:2007-2008</t>
  </si>
  <si>
    <t>Gov:PublicSafety:Other:Capital:2007-2008</t>
  </si>
  <si>
    <t>Gov:PublicSafety:Other:OtherCapital:2007-2008</t>
  </si>
  <si>
    <t>Gov:PublicSafety:Other:Debt:2007-2008</t>
  </si>
  <si>
    <t>Gov:PublicSafety:Other:Other:2007-2008</t>
  </si>
  <si>
    <t>Gov:PublicSafety:Other:Total:2007-2008</t>
  </si>
  <si>
    <t>Gov:PublicWorks:Streets:Operating:2007-2008</t>
  </si>
  <si>
    <t>Gov:PublicWorks:Streets:Capital:2007-2008</t>
  </si>
  <si>
    <t>Gov:PublicWorks:Streets:OtherCapital:2007-2008</t>
  </si>
  <si>
    <t>Gov:PublicWorks:Streets:Debt:2007-2008</t>
  </si>
  <si>
    <t>Gov:PublicWorks:Streets:Other:2007-2008</t>
  </si>
  <si>
    <t>Gov:PublicWorks:Streets:Total:2007-2008</t>
  </si>
  <si>
    <t>Gov:PublicWorks:Other:Operating:2007-2008</t>
  </si>
  <si>
    <t>Gov:PublicWorks:Other:Capital:2007-2008</t>
  </si>
  <si>
    <t>Gov:PublicWorks:Other:OtherCapital:2007-2008</t>
  </si>
  <si>
    <t>Gov:PublicWorks:Other:Debt:2007-2008</t>
  </si>
  <si>
    <t>Gov:PublicWorks:Other:Other:2007-2008</t>
  </si>
  <si>
    <t>Gov:PublicWorks:Other:Total:2007-2008</t>
  </si>
  <si>
    <t>Gov:PublicHealthSS:Operating:2007-2008</t>
  </si>
  <si>
    <t>Gov:PublicHealthSS:Capital:2007-2008</t>
  </si>
  <si>
    <t>Gov:PublicHealthSS:OtherCapital:2007-2008</t>
  </si>
  <si>
    <t>Gov:PublicHealthSS:Debt:2007-2008</t>
  </si>
  <si>
    <t>Gov:PublicHealthSS:Other:2007-2008</t>
  </si>
  <si>
    <t>Gov:PublicHealthSS:Total:2007-2008</t>
  </si>
  <si>
    <t>Gov:CultureRec:Operating:2007-2008</t>
  </si>
  <si>
    <t>Gov:CultureRec:Capital:2007-2008</t>
  </si>
  <si>
    <t>Gov:CultureRec:OtherCapital:2007-2008</t>
  </si>
  <si>
    <t>Gov:CultureRec:Debt:2007-2008</t>
  </si>
  <si>
    <t>Gov:CultureRec:Other:2007-2008</t>
  </si>
  <si>
    <t>Gov:CultureRec:Total:2007-2008</t>
  </si>
  <si>
    <t>Gov:CommDevelop:Operating:2007-2008</t>
  </si>
  <si>
    <t>Gov:CommDevelop:Capital:2007-2008</t>
  </si>
  <si>
    <t>Gov:CommDevelop:OtherCapital:2007-2008</t>
  </si>
  <si>
    <t>Gov:CommDevelop:Debt:2007-2008</t>
  </si>
  <si>
    <t>Gov:CommDevelop:Other:2007-2008</t>
  </si>
  <si>
    <t>Gov:CommDevelop:Total:2007-2008</t>
  </si>
  <si>
    <t>Gov:Miscellaneous:Operating:2007-2008</t>
  </si>
  <si>
    <t>Gov:Miscellaneous:Capital:2007-2008</t>
  </si>
  <si>
    <t>Gov:Miscellaneous:OtherCapital:2007-2008</t>
  </si>
  <si>
    <t>Gov:Miscellaneous:Debt:2007-2008</t>
  </si>
  <si>
    <t>Gov:Miscellaneous:Other:2007-2008</t>
  </si>
  <si>
    <t>Gov:Miscellaneous:Total:2007-2008</t>
  </si>
  <si>
    <t>Bus-Type:Airport:Operating:2007-2008</t>
  </si>
  <si>
    <t>Bus-Type:Airport:Capital:2007-2008</t>
  </si>
  <si>
    <t>Bus-Type:Airport:OtherCapital:2007-2008</t>
  </si>
  <si>
    <t>Bus-Type:Airport:Debt:2007-2008</t>
  </si>
  <si>
    <t>Bus-Type:Airport:Other:2007-2008</t>
  </si>
  <si>
    <t>Bus-Type:Airport:Total:2007-2008</t>
  </si>
  <si>
    <t>Bus-Type:NursingHome:Operating:2007-2008</t>
  </si>
  <si>
    <t>Bus-Type:NursingHome:Capital:2007-2008</t>
  </si>
  <si>
    <t>Bus-Type:NursingHome:OtherCapital:2007-2008</t>
  </si>
  <si>
    <t>Bus-Type:NursingHome:Debt:2007-2008</t>
  </si>
  <si>
    <t>Bus-Type:NursingHome:Other:2007-2008</t>
  </si>
  <si>
    <t>Bus-Type:NursingHome:Total:2007-2008</t>
  </si>
  <si>
    <t>Bus-Type:Hospital:Operating:2007-2008</t>
  </si>
  <si>
    <t>Bus-Type:Hospital:Capital:2007-2008</t>
  </si>
  <si>
    <t>Bus-Type:Hospital:OtherCapital:2007-2008</t>
  </si>
  <si>
    <t>Bus-Type:Hospital:Debt:2007-2008</t>
  </si>
  <si>
    <t>Bus-Type:Hospital:Other:2007-2008</t>
  </si>
  <si>
    <t>Bus-Type:Hospital:Total:2007-2008</t>
  </si>
  <si>
    <t>Bus-Type:ElectricUtility:Operating:2007-2008</t>
  </si>
  <si>
    <t>Bus-Type:ElectricUtility:Capital:2007-2008</t>
  </si>
  <si>
    <t>Bus-Type:ElectricUtility:OtherCapital:2007-2008</t>
  </si>
  <si>
    <t>Bus-Type:ElectricUtility:Debt:2007-2008</t>
  </si>
  <si>
    <t>Bus-Type:ElectricUtility:Other:2007-2008</t>
  </si>
  <si>
    <t>Bus-Type:ElectricUtility:Total:2007-2008</t>
  </si>
  <si>
    <t>Bus-Type:SolidWaste:Operating:2007-2008</t>
  </si>
  <si>
    <t>Bus-Type:SolidWaste:Capital:2007-2008</t>
  </si>
  <si>
    <t>Bus-Type:SolidWaste:OtherCapital:2007-2008</t>
  </si>
  <si>
    <t>Bus-Type:SolidWaste:Debt:2007-2008</t>
  </si>
  <si>
    <t>Bus-Type:SolidWaste:Other:2007-2008</t>
  </si>
  <si>
    <t>Bus-Type:SolidWaste:Total:2007-2008</t>
  </si>
  <si>
    <t>Bus-Type:Transportation:Operating:2007-2008</t>
  </si>
  <si>
    <t>Bus-Type:Transportation:Capital:2007-2008</t>
  </si>
  <si>
    <t>Bus-Type:Transportation:OtherCapital:2007-2008</t>
  </si>
  <si>
    <t>Bus-Type:Transportation:Debt:2007-2008</t>
  </si>
  <si>
    <t>Bus-Type:Transportation:Other:2007-2008</t>
  </si>
  <si>
    <t>Bus-Type:Transportation:Total:2007-2008</t>
  </si>
  <si>
    <t>Bus-Type:Wastewater:Operating:2007-2008</t>
  </si>
  <si>
    <t>Bus-Type:Wastewater:Capital:2007-2008</t>
  </si>
  <si>
    <t>Bus-Type:Wastewater:OtherCapital:2007-2008</t>
  </si>
  <si>
    <t>Bus-Type:Wastewater:Debt:2007-2008</t>
  </si>
  <si>
    <t>Bus-Type:Wastewater:Other:2007-2008</t>
  </si>
  <si>
    <t>Bus-Type:Wastewater:Total:2007-2008</t>
  </si>
  <si>
    <t>Bus-Type:Water:Operating:2007-2008</t>
  </si>
  <si>
    <t>Bus-Type:Water:Capital:2007-2008</t>
  </si>
  <si>
    <t>Bus-Type:Water:OtherCapital:2007-2008</t>
  </si>
  <si>
    <t>Bus-Type:Water:Debt:2007-2008</t>
  </si>
  <si>
    <t>Bus-Type:Water:Other:2007-2008</t>
  </si>
  <si>
    <t>Bus-Type:Water:Total:2007-2008</t>
  </si>
  <si>
    <t>Bus-Type:Other:Operating:2007-2008</t>
  </si>
  <si>
    <t>Bus-Type:Other:Capital:2007-2008</t>
  </si>
  <si>
    <t>Bus-Type:Other:OtherCapital:2007-2008</t>
  </si>
  <si>
    <t>Bus-Type:Other:Debt:2007-2008</t>
  </si>
  <si>
    <t>Bus-Type:Other:Other:2007-2008</t>
  </si>
  <si>
    <t>Bus-Type:Other:Total:2007-2008</t>
  </si>
  <si>
    <t>ProprietaryFunctionFunds:Other:2007-2008</t>
  </si>
  <si>
    <t>ProprietaryFunctionFunds:Total:2007-2008</t>
  </si>
  <si>
    <t>TotalDisbursements:Operating:2007-2008</t>
  </si>
  <si>
    <t>TotalDisbursements:Capital:2007-2008</t>
  </si>
  <si>
    <t>TotalDisbursements:OtherCapital:2007-2008</t>
  </si>
  <si>
    <t>TotalDisbursements:Debt:2007-2008</t>
  </si>
  <si>
    <t>TotalDisbursements:Other:2007-2008</t>
  </si>
  <si>
    <t>TotalDisbursements:Total:2007-2008</t>
  </si>
  <si>
    <t>Board Chairperson</t>
  </si>
  <si>
    <t>Preparer</t>
  </si>
  <si>
    <t>Must be at least
75% (.75) of the
Governing Body</t>
  </si>
  <si>
    <r>
      <t xml:space="preserve">Total Resources Available </t>
    </r>
    <r>
      <rPr>
        <b/>
        <sz val="8"/>
        <rFont val="Arial"/>
        <family val="2"/>
      </rPr>
      <t>(Lines 5 thru 23)</t>
    </r>
  </si>
  <si>
    <r>
      <t xml:space="preserve">Balance Forward/Cash Reserve </t>
    </r>
    <r>
      <rPr>
        <b/>
        <sz val="8"/>
        <rFont val="Arial"/>
        <family val="2"/>
      </rPr>
      <t>(Line 24  MINUS Line 25)</t>
    </r>
  </si>
  <si>
    <t>Local Receipts: Nameplate Capacity Tax</t>
  </si>
  <si>
    <t>State Receipts: Property Tax Credit</t>
  </si>
  <si>
    <t>Insurance Premium Tax</t>
  </si>
  <si>
    <t>(Forward to Page 2, Line 23)</t>
  </si>
  <si>
    <t>Checklist of Items to Be Completed and Submitted</t>
  </si>
  <si>
    <t>Page 1 (Cover Page):</t>
  </si>
  <si>
    <r>
      <t xml:space="preserve">Outstanding Bonded Indebtedness Section was completed.  </t>
    </r>
    <r>
      <rPr>
        <b/>
        <i/>
        <sz val="11"/>
        <rFont val="Times New Roman"/>
        <family val="1"/>
      </rPr>
      <t>(If Applicable)</t>
    </r>
  </si>
  <si>
    <t>Total Certified Valuation was completed.</t>
  </si>
  <si>
    <t>Page 2 (Budget Form):</t>
  </si>
  <si>
    <r>
      <t xml:space="preserve">Page 2-A (Transfer Page, </t>
    </r>
    <r>
      <rPr>
        <b/>
        <i/>
        <sz val="11"/>
        <rFont val="Arial"/>
        <family val="2"/>
      </rPr>
      <t>If Applicable</t>
    </r>
    <r>
      <rPr>
        <b/>
        <sz val="11"/>
        <rFont val="Arial"/>
        <family val="2"/>
      </rPr>
      <t>):</t>
    </r>
  </si>
  <si>
    <t>Transfers noted on Page 2, Column 2 are explained.</t>
  </si>
  <si>
    <t>Correspondence Information is completed, indicating Contact For Correspondence.</t>
  </si>
  <si>
    <t>Other Restricted Funds agree to amounts in Column 3, Page 2.</t>
  </si>
  <si>
    <t>Line (10) is greater than or equal to zero.</t>
  </si>
  <si>
    <t>Attachments:</t>
  </si>
  <si>
    <t>Certification of Valuation(s).  (From County Assessor)</t>
  </si>
  <si>
    <t>Board minutes approving Budget.</t>
  </si>
  <si>
    <t>Publisher’s Affidavit of Publication for the Notice of Budget Hearing.</t>
  </si>
  <si>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</si>
  <si>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</si>
  <si>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 xml:space="preserve">Resolution authorizing bonds for Public Facilities Construction Projects.  </t>
    </r>
    <r>
      <rPr>
        <b/>
        <i/>
        <sz val="11"/>
        <rFont val="Times New Roman"/>
        <family val="1"/>
      </rPr>
      <t>(If Applicable)</t>
    </r>
  </si>
  <si>
    <r>
      <rPr>
        <u/>
        <sz val="11"/>
        <rFont val="Times New Roman"/>
        <family val="1"/>
      </rPr>
      <t>Total Personal and Real Property Tax Required</t>
    </r>
    <r>
      <rPr>
        <sz val="11"/>
        <rFont val="Times New Roman"/>
        <family val="1"/>
      </rPr>
      <t xml:space="preserve"> agrees to the amount on the bottom of Page 2, </t>
    </r>
    <r>
      <rPr>
        <u/>
        <sz val="11"/>
        <rFont val="Times New Roman"/>
        <family val="1"/>
      </rPr>
      <t>Total Property Tax Requirement</t>
    </r>
    <r>
      <rPr>
        <sz val="11"/>
        <rFont val="Times New Roman"/>
        <family val="1"/>
      </rPr>
      <t>.</t>
    </r>
  </si>
  <si>
    <r>
      <t xml:space="preserve">Column 1, Line 5 agrees to </t>
    </r>
    <r>
      <rPr>
        <u/>
        <sz val="11"/>
        <rFont val="Times New Roman"/>
        <family val="1"/>
      </rPr>
      <t>last year’s</t>
    </r>
    <r>
      <rPr>
        <sz val="11"/>
        <rFont val="Times New Roman"/>
        <family val="1"/>
      </rPr>
      <t xml:space="preserve"> budget form Column 1, Line 26.  If not, provide explanation.</t>
    </r>
  </si>
  <si>
    <t>Column 1, Line 26 agrees to Column 2, Line 5.</t>
  </si>
  <si>
    <t>Column 2, Line 26 agrees to Column 3, Line 5.</t>
  </si>
  <si>
    <t>Column 3, Line 26 is equal or greater than zero.  Cannot budget to have a negative fund balance.</t>
  </si>
  <si>
    <t>Motor Vehicle Tax and Fee have been budgeted.</t>
  </si>
  <si>
    <t>Page 7 (Correspondence Page):</t>
  </si>
  <si>
    <r>
      <t xml:space="preserve">Capital Improvement Lid Exceptions Line (4) agrees to </t>
    </r>
    <r>
      <rPr>
        <u/>
        <sz val="11"/>
        <rFont val="Times New Roman"/>
        <family val="1"/>
      </rPr>
      <t>last year’s</t>
    </r>
    <r>
      <rPr>
        <sz val="11"/>
        <rFont val="Times New Roman"/>
        <family val="1"/>
      </rPr>
      <t xml:space="preserve"> budget Page 8, Line (17).</t>
    </r>
  </si>
  <si>
    <t>Line (6) agrees to Line (18).</t>
  </si>
  <si>
    <t>Page 11 (Levy Limit Form):</t>
  </si>
  <si>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</si>
  <si>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</si>
  <si>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</si>
  <si>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</si>
  <si>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Report of Joint Public Agency &amp; Interlocal Agreements</t>
  </si>
  <si>
    <t>YES</t>
  </si>
  <si>
    <t>NO</t>
  </si>
  <si>
    <r>
      <t>Total Disbursements &amp; Transfers</t>
    </r>
    <r>
      <rPr>
        <b/>
        <sz val="7"/>
        <rFont val="Arial"/>
        <family val="2"/>
      </rPr>
      <t xml:space="preserve"> </t>
    </r>
    <r>
      <rPr>
        <b/>
        <sz val="8"/>
        <rFont val="Arial"/>
        <family val="2"/>
      </rPr>
      <t>(Lns 2 thru 21)</t>
    </r>
  </si>
  <si>
    <t xml:space="preserve">  Property Taxes for Non-Bond Purposes</t>
  </si>
  <si>
    <t>Report of Trade Names, Corporate Names &amp; Business Names</t>
  </si>
  <si>
    <t>Personal and Real Property Tax Required for Non-Bond Purposes</t>
  </si>
  <si>
    <t>Report of Trade Names, Corporate Names, and Business Names is indicated by checking the box.</t>
  </si>
  <si>
    <t>Line (5) cannot be greater than Page 4, Column B, Line (22).</t>
  </si>
  <si>
    <t>Line (17) cannot be greater than Page 3, Column B, Line (22)</t>
  </si>
  <si>
    <t>Line (17) must be greater than or equal to Line (18).</t>
  </si>
  <si>
    <t>Cash Reserve Percentage</t>
  </si>
  <si>
    <t>First Date of Fiscal Year:</t>
  </si>
  <si>
    <t>Last Date of Fiscal Year:</t>
  </si>
  <si>
    <t>Prior Year Capital Improvement Exemption</t>
  </si>
  <si>
    <t>Amount spent on Capital Improvements during last year</t>
  </si>
  <si>
    <t>Amount still expected to be spent on Capital Improvements.</t>
  </si>
  <si>
    <t>Prior Year Property Tax Request</t>
  </si>
  <si>
    <t>Prior Year Tax Levy Rate</t>
  </si>
  <si>
    <t>Total Certified Valuation will come from the County Assessor's on or before August 20th</t>
  </si>
  <si>
    <t>This number comes from the prior budget Page 1, Left Side</t>
  </si>
  <si>
    <t>This number represents the levy set by the County for the prior year budget</t>
  </si>
  <si>
    <t>Final Tax Request Hearing Held On:                          Month</t>
  </si>
  <si>
    <t>Step by Step Information</t>
  </si>
  <si>
    <t>Basic Data Input</t>
  </si>
  <si>
    <t>Fill in each box, this will allow information to flow throughout the documents</t>
  </si>
  <si>
    <t>Complete column 3 with budget numbers for upcoming fiscal year.</t>
  </si>
  <si>
    <t>Complete Option 1 or 2 based on the prior year budget form.</t>
  </si>
  <si>
    <t>Fill in allowable increases.  All subdivisions are allowed a 2.5% increase.</t>
  </si>
  <si>
    <t>Cover - Page 1</t>
  </si>
  <si>
    <t>If the Subdivision was a member of an interlocal agreement,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</si>
  <si>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</si>
  <si>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</si>
  <si>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Complete all correspondence information</t>
  </si>
  <si>
    <t>Checklist</t>
  </si>
  <si>
    <t>Review items listed on the Checklist sheet to eliminate errors</t>
  </si>
  <si>
    <t>Publish and Hold Hearings</t>
  </si>
  <si>
    <t>Hold Hearings and Board needs to adopt budget and tax request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</si>
  <si>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</si>
  <si>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</si>
  <si>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</si>
  <si>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</si>
  <si>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</si>
  <si>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</si>
  <si>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r>
      <t xml:space="preserve">   Board minutes showing at least 75% Board approval for additional 1% increase in the Restricted Funds Subject to Limitation.  </t>
    </r>
    <r>
      <rPr>
        <b/>
        <i/>
        <sz val="10"/>
        <rFont val="Arial"/>
        <family val="2"/>
      </rPr>
      <t>(If Applicable)</t>
    </r>
  </si>
  <si>
    <r>
      <t xml:space="preserve">   Special election Sample Ballot and Election Results or townhall meeting Record of Action.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</si>
  <si>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</si>
  <si>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</si>
  <si>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</si>
  <si>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</si>
  <si>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</si>
  <si>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If you showed transfers of surplus fees in Column 3 on Page 2, you need to include information about the transfers.</t>
  </si>
  <si>
    <t>Actual &amp; Budgeted Figures - Page 2-5</t>
  </si>
  <si>
    <t>Proprietary Funds Page 6</t>
  </si>
  <si>
    <t>Page 7</t>
  </si>
  <si>
    <t>Lid Support Page 8</t>
  </si>
  <si>
    <t>Levy Limit Page 11</t>
  </si>
  <si>
    <t>Verify the Municipality is projecting a levy within the levy limit established by statute</t>
  </si>
  <si>
    <t>Complete these pages if you have a proprietary function that files a separate budget with the Clerk</t>
  </si>
  <si>
    <t>This number represents the amount the subdivision actually spent on capital improvements during the prior fiscal year.</t>
  </si>
  <si>
    <t>This number represents the capital improvement amount the subdivision has taken as a lid exemption in the past, has not yet expended, but still plans to expend on capital improvements</t>
  </si>
  <si>
    <t>This number comes from the prior budget Page 8, Line 17</t>
  </si>
  <si>
    <t>Budgeted number needs to agree to projection by Department of Revenue, see link on website.</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</si>
  <si>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</si>
  <si>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</si>
  <si>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</si>
  <si>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</si>
  <si>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</si>
  <si>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</si>
  <si>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</si>
  <si>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</si>
  <si>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Special Reserve Fund Name</t>
  </si>
  <si>
    <t>Amount</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</si>
  <si>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</si>
  <si>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</si>
  <si>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</si>
  <si>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</si>
  <si>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</si>
  <si>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</si>
  <si>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</si>
  <si>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</si>
  <si>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</si>
  <si>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</si>
  <si>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</si>
  <si>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</si>
  <si>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</si>
  <si>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</si>
  <si>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</si>
  <si>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</si>
  <si>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Upon Filing, The Entity Certifies the Information Submitted on this Form to be Correct:</t>
  </si>
  <si>
    <r>
      <t xml:space="preserve">Amount to be included as Restricted Funds </t>
    </r>
    <r>
      <rPr>
        <b/>
        <i/>
        <sz val="9"/>
        <rFont val="Arial"/>
        <family val="2"/>
      </rPr>
      <t>(</t>
    </r>
    <r>
      <rPr>
        <b/>
        <i/>
        <u/>
        <sz val="9"/>
        <rFont val="Arial"/>
        <family val="2"/>
      </rPr>
      <t>Cannot</t>
    </r>
    <r>
      <rPr>
        <b/>
        <i/>
        <sz val="9"/>
        <rFont val="Arial"/>
        <family val="2"/>
      </rPr>
      <t xml:space="preserve"> Be A Negative Number)</t>
    </r>
  </si>
  <si>
    <r>
      <t xml:space="preserve">TOTAL RESTRICTED FUNDS
For Lid Computation
(To Line 9 of the Lid Computation Form)
</t>
    </r>
    <r>
      <rPr>
        <i/>
        <sz val="8"/>
        <rFont val="Arial"/>
        <family val="2"/>
      </rPr>
      <t>To Calculate: Total Restricted Funds (A)-Line 16 MINUS Total Lid Exceptions (B)-Line 28</t>
    </r>
  </si>
  <si>
    <t>If you want a separate bond levy, you need to put the amount of taxes you are requesting for the bonds in cell B13 "Principal and Interest on Bonds"</t>
  </si>
  <si>
    <t>Nameplate Capacity Tax</t>
  </si>
  <si>
    <t>(15a)</t>
  </si>
  <si>
    <t>Nameplate Capacity Tax:  The first 5 years after a wind energy generation has been commissioned are exempt, after 5th year you must include amount expected</t>
  </si>
  <si>
    <t>NOTE:  We have removed the signature from the front cover, but you are now required to remit a copy of the board minutes or resolution where the budget was adopted</t>
  </si>
  <si>
    <t>Cash reserve is less than 50% or is explained on page 2-A</t>
  </si>
  <si>
    <t>APA Contact Information</t>
  </si>
  <si>
    <t>Submission Information</t>
  </si>
  <si>
    <t>Submit budget to:</t>
  </si>
  <si>
    <r>
      <rPr>
        <b/>
        <sz val="11"/>
        <rFont val="Arial"/>
        <family val="2"/>
      </rPr>
      <t xml:space="preserve">1.  </t>
    </r>
    <r>
      <rPr>
        <sz val="11"/>
        <rFont val="Arial"/>
        <family val="2"/>
      </rPr>
      <t>Auditor of Public Accounts -Electronically on Website or Mail</t>
    </r>
  </si>
  <si>
    <t>If the Subdivision operated a function under a separate trade name or business name, place an "X" in the appropriate box.</t>
  </si>
  <si>
    <t>Review Line 10, if negative, consider if all allowable increases were added or consider lid exemptions on Lid Supporting Schedule -Page 8</t>
  </si>
  <si>
    <t>Information</t>
  </si>
  <si>
    <r>
      <t xml:space="preserve">If the municipality files a separate budget for proprietary functions as allowed by the Municipal Proprietary Function Act, this page must be completed and submitted with the municipality’s budget.  The Total for the proprietary function funds will be brought forward to the beginning balance on page 2, line 4; receipts on page 2, line 23; and the disbursements on page 3, line 21.  The budget form must identify the grand total for the municipality.  </t>
    </r>
    <r>
      <rPr>
        <b/>
        <sz val="10"/>
        <rFont val="Arial"/>
        <family val="2"/>
      </rPr>
      <t>If there is no separate proprietary function fund budget, do not complete this page.</t>
    </r>
  </si>
  <si>
    <t>The disbursements &amp; transfers pages for the current budget year and prior two fiscal years will identify disbursements by function type.  The disbursements will then be split between Operating Expenses, Capital Improvements, Other Capital Outlay, Debt Service, and Other.</t>
  </si>
  <si>
    <r>
      <t>Governmental Function Definitions</t>
    </r>
    <r>
      <rPr>
        <sz val="10"/>
        <rFont val="Arial"/>
        <family val="2"/>
      </rPr>
      <t xml:space="preserve"> – The Governmental type activities are those through which most governmental functions are financed.  The following functions have been outlined along with a general definition:</t>
    </r>
  </si>
  <si>
    <r>
      <t>General Government</t>
    </r>
    <r>
      <rPr>
        <sz val="10"/>
        <rFont val="Arial"/>
        <family val="2"/>
      </rPr>
      <t xml:space="preserve"> – Those disbursements that support the ongoing tasks associated with the management and administration of that local government.</t>
    </r>
  </si>
  <si>
    <r>
      <t>Public Safety – Police and Fire</t>
    </r>
    <r>
      <rPr>
        <sz val="10"/>
        <rFont val="Arial"/>
        <family val="2"/>
      </rPr>
      <t xml:space="preserve"> – Public Safety disbursements primarily relate to protecting persons and property from socially undesirable acts by persons or their products.  This function would only include municipal police protection (including jail) and fire protection.</t>
    </r>
  </si>
  <si>
    <r>
      <t>Public Safety – Other</t>
    </r>
    <r>
      <rPr>
        <sz val="10"/>
        <rFont val="Arial"/>
        <family val="2"/>
      </rPr>
      <t xml:space="preserve"> – This function will include the remainder of Public Safety disbursements which would include ambulance services, civil defense, protection inspections, etc.</t>
    </r>
  </si>
  <si>
    <r>
      <t>Public Works – Streets</t>
    </r>
    <r>
      <rPr>
        <sz val="10"/>
        <rFont val="Arial"/>
        <family val="2"/>
      </rPr>
      <t xml:space="preserve"> – This function relates to the performance of crews in maintaining streets.</t>
    </r>
  </si>
  <si>
    <r>
      <t>Public Works – Other</t>
    </r>
    <r>
      <rPr>
        <sz val="10"/>
        <rFont val="Arial"/>
        <family val="2"/>
      </rPr>
      <t xml:space="preserve"> – This function is for all other Public Works disbursements which may include solid waste handling, weed control, etc.</t>
    </r>
  </si>
  <si>
    <r>
      <t>Public Health &amp; Social Services</t>
    </r>
    <r>
      <rPr>
        <sz val="10"/>
        <rFont val="Arial"/>
        <family val="2"/>
      </rPr>
      <t xml:space="preserve"> – The health disbursements would relate to protecting persons from non-human related forces.  The health function would include public health administration, regulation, and inspection of food and drugs, disease control (including animal and pest control), mental health, etc.  The social services disbursements would relate to activities designed to provide public assistance and institutional care for individuals who are economically unable to provide essential needs for themselves.</t>
    </r>
  </si>
  <si>
    <r>
      <t>Culture and Recreation</t>
    </r>
    <r>
      <rPr>
        <sz val="10"/>
        <rFont val="Arial"/>
        <family val="2"/>
      </rPr>
      <t xml:space="preserve"> – The disbursements relate to leisure time activities.  The activities may include participant recreation (golf, swimming, etc.), spectator recreation (museums, etc.), parks, senior programs, and libraries.</t>
    </r>
  </si>
  <si>
    <r>
      <t>Community Development</t>
    </r>
    <r>
      <rPr>
        <sz val="10"/>
        <rFont val="Arial"/>
        <family val="2"/>
      </rPr>
      <t xml:space="preserve"> – The disbursements relate to community development.</t>
    </r>
  </si>
  <si>
    <r>
      <t xml:space="preserve">Miscellaneous </t>
    </r>
    <r>
      <rPr>
        <sz val="10"/>
        <rFont val="Arial"/>
        <family val="2"/>
      </rPr>
      <t>– The disbursements that cannot be assigned elsewhere.</t>
    </r>
  </si>
  <si>
    <r>
      <t>Business Type Activities</t>
    </r>
    <r>
      <rPr>
        <sz val="10"/>
        <rFont val="Arial"/>
        <family val="2"/>
      </rPr>
      <t xml:space="preserve"> – The Business-type activities are to account for operations that are financed and operated in a manner similar to private business ‑ where the intent of the governing body is that the costs of providing the goods or services be financed primarily through user charges.</t>
    </r>
  </si>
  <si>
    <r>
      <t xml:space="preserve">Proprietary Function Funds </t>
    </r>
    <r>
      <rPr>
        <sz val="10"/>
        <rFont val="Arial"/>
        <family val="2"/>
      </rPr>
      <t xml:space="preserve">– If the municipality files a separate budget for proprietary functions, total disbursements must be included on Line 21.  This would include disbursements for all three fiscal years.  </t>
    </r>
    <r>
      <rPr>
        <b/>
        <sz val="10"/>
        <rFont val="Arial"/>
        <family val="2"/>
      </rPr>
      <t>(Line 21 is used only if Page 6 is completed.)</t>
    </r>
  </si>
  <si>
    <t>Disbursement Definitions</t>
  </si>
  <si>
    <t>Object Classifications</t>
  </si>
  <si>
    <r>
      <t>Other Capital Outlay</t>
    </r>
    <r>
      <rPr>
        <sz val="10"/>
        <rFont val="Arial"/>
        <family val="2"/>
      </rPr>
      <t xml:space="preserve"> should include other items to be inventoried such as equipment, vehicles, etc.</t>
    </r>
  </si>
  <si>
    <r>
      <t>Debt Service</t>
    </r>
    <r>
      <rPr>
        <sz val="10"/>
        <rFont val="Arial"/>
        <family val="2"/>
      </rPr>
      <t xml:space="preserve"> should include Bond Principal and Interest Payments, Payments to Retire Interest-Free Loans from the Nebraska Department of Aeronautics for Public Airports, and other debt payments.</t>
    </r>
  </si>
  <si>
    <t>Complete first column based on actual numbers for prior fiscal years.  Estimate figures in column 2 to the best of your ability and past experience.  The ending balance should represent all the Subdivisions assets, including money held at the County Treasurer.   See below for Function Definitions and Classifications.</t>
  </si>
  <si>
    <t>You are allowed to post the hearing notice if you are budgeting to expend less than $10,000.  If you posted hearing notice, provide details regarding where it was posted</t>
  </si>
  <si>
    <t xml:space="preserve">   Publisher’s Affidavit of Publication for the Notice of Budget Hearing.  If you were allowed to post your notice, include details of where it was posted.</t>
  </si>
  <si>
    <t>Page 8 (Lid Supporting Schedule):</t>
  </si>
  <si>
    <t>Lid Exceptions</t>
  </si>
  <si>
    <t>Found a calculation error in the budget after it was adopted, now what?</t>
  </si>
  <si>
    <t>It has been less than 30 days since adoption of the budget:</t>
  </si>
  <si>
    <t>It has been more than 30 days since adoption of the budget:</t>
  </si>
  <si>
    <t>The County Assessor changes the certified valuation after the budget and tax request has been adopted.</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</si>
  <si>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</si>
  <si>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</si>
  <si>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If the total amount budgeted changes by less than 1% and the property taxes do not increase, you can correct the forms and submit a new version to the Auditor, County Clerk.  You are not required to hold a hearing or publish the change.</t>
  </si>
  <si>
    <t>You must follow the procedures of amending the budget that are found in Statute 13-511.  This includes holding a hearing, publication and then filing the new forms with Auditor, and County Clerk.</t>
  </si>
  <si>
    <t>REPORT OF JOINT PUBLIC AGENCY AND INTERLOCAL AGREEMENTS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</si>
  <si>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</si>
  <si>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</si>
  <si>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</si>
  <si>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</si>
  <si>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</si>
  <si>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Amount Used as Lid Exemption
(Column 4)</t>
  </si>
  <si>
    <t>Example</t>
  </si>
  <si>
    <t>ABC County, 123 City</t>
  </si>
  <si>
    <t>7/1/16 to indefinite</t>
  </si>
  <si>
    <t>911 Dispatching Services</t>
  </si>
  <si>
    <t>Total Amount used as Lid Exemption</t>
  </si>
  <si>
    <t>REPORT OF TRADE NAMES, CORPORATE NAMES, BUSINESS NAMES</t>
  </si>
  <si>
    <t>List all Trade Names, Corporate Names and Business Names under which the political subdivision conducted business.</t>
  </si>
  <si>
    <t>Need to publish information about hearings 4 days prior to date of hearings in a newspaper of general circulation in the subdivision</t>
  </si>
  <si>
    <t>Interlocal Agreement and Trade Name Reports</t>
  </si>
  <si>
    <t xml:space="preserve">   Interlocal Agreement and Trade Name Reports</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</si>
  <si>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</si>
  <si>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</si>
  <si>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Exemptions for bonds cannot exceed the amount of property taxes levied for bonds, unless explanation is attached explaining where restricted funds are coming from</t>
  </si>
  <si>
    <t>Note:  Line 22 -Interlocal Agreement Amount must agree or be less than amount on Interlocal Form</t>
  </si>
  <si>
    <t>Notice must be published 4 days prior to hearing date.  State Statute 13-506 states "For purposes of such notice, the four calendar days shall include the day of publication but not the day of hearing.</t>
  </si>
  <si>
    <r>
      <t xml:space="preserve">Total Personal and Real Property Tax Requirements Line (1) agrees to amount on bottom of Page 2, </t>
    </r>
    <r>
      <rPr>
        <u/>
        <sz val="11"/>
        <rFont val="Times New Roman"/>
        <family val="1"/>
      </rPr>
      <t>Total Property Tax Requirement</t>
    </r>
    <r>
      <rPr>
        <sz val="11"/>
        <rFont val="Times New Roman"/>
        <family val="1"/>
      </rPr>
      <t>.</t>
    </r>
  </si>
  <si>
    <r>
      <t xml:space="preserve">   Resolution authorizing bonds for Public Facilities Construction Projects.  </t>
    </r>
    <r>
      <rPr>
        <b/>
        <i/>
        <sz val="10"/>
        <rFont val="Arial"/>
        <family val="2"/>
      </rPr>
      <t>(If Applicable)</t>
    </r>
  </si>
  <si>
    <t>Amount must agree to Lid Support Page 8, Line 22</t>
  </si>
  <si>
    <t>Total # of Members
in Governing Body at Meeting</t>
  </si>
  <si>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</si>
  <si>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Instructions</t>
  </si>
  <si>
    <t>This form must include ALL agreements the Subdivision is a party to during the reporting period, regardless if the agreement is to be used for Lid purposes.</t>
  </si>
  <si>
    <t xml:space="preserve"> If you wish to use such agreement as a lid exemption, you must complete Column 4 for that row.  </t>
  </si>
  <si>
    <t>Column 4 should only be used for the current budget, it should not reflect actual amounts spent during reporting period.</t>
  </si>
  <si>
    <t>If you did not have an agreement during the reporting period, but have a new agreement and wish to use such agreement as a lid exemption, list the agreement and disclose the correct dates in Column 2.</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</si>
  <si>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</si>
  <si>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</si>
  <si>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</si>
  <si>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INSTRUCTIONS</t>
  </si>
  <si>
    <t>If you are taking a lid exemption for capital improvements, you need to complete this page listing the different improvement projects with the exemption amount being claimed</t>
  </si>
  <si>
    <t>Description of Capital Improvement</t>
  </si>
  <si>
    <t>Amount Budgeted</t>
  </si>
  <si>
    <t>The description can be a brief, for example:   Asphalt Road 123 or purchase Lot 456 in NE Village</t>
  </si>
  <si>
    <t>Note:  Fill in exemptions on Capital Improvement tab 
Line 17 -Capital Improvement Amount cannot exceed the amount budgeted to be spent in Column B , Page 3</t>
  </si>
  <si>
    <t>Total - Must agree to Line 17 on Lid Support Page 8</t>
  </si>
  <si>
    <t>Total agrees to Page 8, Line (17)</t>
  </si>
  <si>
    <t>Municipal Equalization Aid and Highway Allocation are reasonable compared to projections.</t>
  </si>
  <si>
    <t>Do not include the word "County"</t>
  </si>
  <si>
    <t>Must be less than or equal to page 4, column B, line 22</t>
  </si>
  <si>
    <t>Reminder:  Capital Improvements are the purchase of land or improvements to land.  You are not allowed to take an exemption for the purchase of equipment.</t>
  </si>
  <si>
    <t>If you need additional rows, a second page has been added to the end of the tabs</t>
  </si>
  <si>
    <t>Prior Year Capital Improvements Excluded from Restricted Funds (From Prior Year Lid Support, Line (17))</t>
  </si>
  <si>
    <t>Line (1) of Prior Year Lid Computation Form</t>
  </si>
  <si>
    <r>
      <rPr>
        <i/>
        <u/>
        <sz val="10"/>
        <rFont val="Arial"/>
        <family val="2"/>
      </rPr>
      <t>The change causes the levy to exceed the levy limit.</t>
    </r>
    <r>
      <rPr>
        <i/>
        <sz val="10"/>
        <rFont val="Arial"/>
        <family val="2"/>
      </rPr>
      <t xml:space="preserve">
The budget will need to be amended to reduce the property taxes so that the levy limit is not exceeded.  Hearing and publication will depend on if it has been less than 30 days after adoption and if total amount budgeted changes by less than 1%.</t>
    </r>
  </si>
  <si>
    <t>Change</t>
  </si>
  <si>
    <t>Property Tax Request</t>
  </si>
  <si>
    <t>Valuation</t>
  </si>
  <si>
    <t>Tax Rate</t>
  </si>
  <si>
    <t>Budget Hearing Held On:                                        Month</t>
  </si>
  <si>
    <t>Current Valuation</t>
  </si>
  <si>
    <t>Prior Year Valuation</t>
  </si>
  <si>
    <t>Operating Budget</t>
  </si>
  <si>
    <t>Prior Year Operating Budget Amount</t>
  </si>
  <si>
    <t>Tax Rate if Prior Tax Request was at Current Valuation</t>
  </si>
  <si>
    <t>This number will come from the Total Disbursements and Transfers on Line 25, Column 3,  of page 2 of the prior year budget</t>
  </si>
  <si>
    <t xml:space="preserve">     County Treasurer Commission at 1%</t>
  </si>
  <si>
    <t>Resolution adopting tax request amount</t>
  </si>
  <si>
    <t>Dollar Amount of Allowable Increase Excluding the vote taken Line (A) times Line (B)</t>
  </si>
  <si>
    <t>CURRENT YEAR ALLOWABLE INCREASES</t>
  </si>
  <si>
    <t>Option 1 - (Line 1)</t>
  </si>
  <si>
    <t>Option 2 - (Line 1)</t>
  </si>
  <si>
    <t>LINE (10) MUST BE GREATER THAN OR EQUAL TO ZERO OR YOU ARE IN VIOLATION OF THE LID LAW.</t>
  </si>
  <si>
    <t>The amount of Unused Restricted Funds Authority on Line (10) must be published in the Notice of Budget Hearing.</t>
  </si>
  <si>
    <t>Lid Computation Page 9</t>
  </si>
  <si>
    <t>If Capital improvement exemptions are noted, complete Page 10</t>
  </si>
  <si>
    <t>Page 9 (Lid Computation Form):</t>
  </si>
  <si>
    <t>Page 10 (Capital Improvements):</t>
  </si>
  <si>
    <t>INPUT ↓</t>
  </si>
  <si>
    <r>
      <rPr>
        <sz val="12"/>
        <rFont val="Calibri"/>
        <family val="2"/>
        <scheme val="minor"/>
      </rPr>
      <t xml:space="preserve">Please Complete this </t>
    </r>
    <r>
      <rPr>
        <b/>
        <u/>
        <sz val="12"/>
        <rFont val="Calibri"/>
        <family val="2"/>
        <scheme val="minor"/>
      </rPr>
      <t>Basic Data Input Area -</t>
    </r>
    <r>
      <rPr>
        <sz val="12"/>
        <rFont val="Calibri"/>
        <family val="2"/>
        <scheme val="minor"/>
      </rPr>
      <t>It will put information consistently throughout Budget Form.</t>
    </r>
  </si>
  <si>
    <r>
      <t>Name of</t>
    </r>
    <r>
      <rPr>
        <i/>
        <sz val="10"/>
        <rFont val="Calibri"/>
        <family val="2"/>
        <scheme val="minor"/>
      </rPr>
      <t xml:space="preserve"> City or Village</t>
    </r>
  </si>
  <si>
    <t>Total Levy for Compliance Purposes</t>
  </si>
  <si>
    <t>Levy Authority</t>
  </si>
  <si>
    <t>Municipality Levy Limit</t>
  </si>
  <si>
    <t>Municipality property taxes designated for interlocal agreements</t>
  </si>
  <si>
    <t>Total Municipality Levy Authority</t>
  </si>
  <si>
    <t>Total Levy Exemptions</t>
  </si>
  <si>
    <t>Personal and Real Property Tax Request</t>
  </si>
  <si>
    <t>Judgments (Not Paid by Liability Insurance)</t>
  </si>
  <si>
    <t>Pre-Existing Lease - Purchase Contracts-7/98</t>
  </si>
  <si>
    <t>Interest Free Financing (Public Airports)</t>
  </si>
  <si>
    <t>Municipality Levy Subject to Levy Authority</t>
  </si>
  <si>
    <t>Levy Authority Allocated to Others-</t>
  </si>
  <si>
    <t>Municipality Levy</t>
  </si>
  <si>
    <t>Airport Authority</t>
  </si>
  <si>
    <t>Community Redevelopment Authority</t>
  </si>
  <si>
    <t>Transit Authority</t>
  </si>
  <si>
    <t>Levy authority granted to Airport Authority</t>
  </si>
  <si>
    <t>Levy authority granted to Community Redevelopment Authority</t>
  </si>
  <si>
    <t>Levy authority granted to Transit Authority</t>
  </si>
  <si>
    <t xml:space="preserve">State Statute Section 86-416 allows for a special tax to fund Public Safety Communication projects, the tax has the same status as bonded indebtedness.  State Statute 72-2301 through 72-2308 allows bonds to be issued for Public Facilities Construction Projects.  Amounts should be included as Bonded Indebtedness on Line 7 above.  </t>
  </si>
  <si>
    <t>Enter amount of property tax to pay preexisting lease-purchase contracts approved prior to July 1, 1998.</t>
  </si>
  <si>
    <t>Enter amount of property tax to pay bonded indebtedness, includes bonds for Public Facilities Construction and Public Safety Communication Projects.</t>
  </si>
  <si>
    <t>Enter amount of property tax to retire interest-free loans from the Department of Aeronautics by a public Airport.</t>
  </si>
  <si>
    <t>Other</t>
  </si>
  <si>
    <t>Tax Request Subject to Levy Limit</t>
  </si>
  <si>
    <t>Formula = Sum Lines 2-6</t>
  </si>
  <si>
    <t>Formula = Line 1 minus Line 7</t>
  </si>
  <si>
    <t>Formula = (Line 8 divided by Line 9) times 100.</t>
  </si>
  <si>
    <t>Enter amount of property tax to pay for judgments not paid by insurance.</t>
  </si>
  <si>
    <t>Off Street Parking District Valuation</t>
  </si>
  <si>
    <t>Formula = Sum Lines 10-16</t>
  </si>
  <si>
    <t>Enter the Off Street Parking District valuation</t>
  </si>
  <si>
    <t>Enter the amount of taxes that will be utilized toward interlocal agreements or joint public agencies</t>
  </si>
  <si>
    <r>
      <t>This Form</t>
    </r>
    <r>
      <rPr>
        <b/>
        <i/>
        <sz val="10"/>
        <rFont val="Arial"/>
        <family val="2"/>
      </rPr>
      <t xml:space="preserve"> </t>
    </r>
    <r>
      <rPr>
        <sz val="10"/>
        <rFont val="Arial"/>
        <family val="2"/>
      </rPr>
      <t xml:space="preserve">is to be completed to ensure compliance with the levy limits established in State Statute Section 77-3442.  The levy limit applicable to municipalities is 45 cents plus 5 cents for interlocal agreements.
</t>
    </r>
  </si>
  <si>
    <r>
      <rPr>
        <b/>
        <u/>
        <sz val="14"/>
        <rFont val="Arial"/>
        <family val="2"/>
      </rPr>
      <t xml:space="preserve">Questions - E-Mail: </t>
    </r>
    <r>
      <rPr>
        <u/>
        <sz val="14"/>
        <color indexed="12"/>
        <rFont val="Arial"/>
        <family val="2"/>
      </rPr>
      <t xml:space="preserve"> </t>
    </r>
    <r>
      <rPr>
        <b/>
        <u/>
        <sz val="14"/>
        <color rgb="FF0000FF"/>
        <rFont val="Arial"/>
        <family val="2"/>
      </rPr>
      <t>Jeff.Schreier@nebraska.gov</t>
    </r>
  </si>
  <si>
    <r>
      <t>Other</t>
    </r>
    <r>
      <rPr>
        <sz val="10"/>
        <rFont val="Arial"/>
        <family val="2"/>
      </rPr>
      <t xml:space="preserve"> should include Judgments, and Proprietary Function Funds if a separate budget is filed.</t>
    </r>
  </si>
  <si>
    <t>(F)</t>
  </si>
  <si>
    <r>
      <rPr>
        <b/>
        <sz val="10"/>
        <rFont val="Arial"/>
        <family val="2"/>
      </rPr>
      <t xml:space="preserve">Transfers </t>
    </r>
    <r>
      <rPr>
        <sz val="10"/>
        <rFont val="Arial"/>
        <family val="2"/>
      </rPr>
      <t>should include Transfers and Transfers of Surplus Fees</t>
    </r>
  </si>
  <si>
    <t>Transfers Out (F)</t>
  </si>
  <si>
    <r>
      <t xml:space="preserve">PRIOR YEAR RESTRICTED FUNDS AUTHORITY </t>
    </r>
    <r>
      <rPr>
        <sz val="11"/>
        <rFont val="Arial"/>
        <family val="2"/>
      </rPr>
      <t xml:space="preserve">OPTION 1 </t>
    </r>
    <r>
      <rPr>
        <b/>
        <u/>
        <sz val="11"/>
        <rFont val="Arial"/>
        <family val="2"/>
      </rPr>
      <t>OR</t>
    </r>
    <r>
      <rPr>
        <sz val="11"/>
        <rFont val="Arial"/>
        <family val="2"/>
      </rPr>
      <t xml:space="preserve"> OPTION 2</t>
    </r>
  </si>
  <si>
    <r>
      <t xml:space="preserve">OPTION 2
</t>
    </r>
    <r>
      <rPr>
        <i/>
        <u/>
        <sz val="10"/>
        <rFont val="Arial"/>
        <family val="2"/>
      </rPr>
      <t>Only use if a vote was taken at a townhall meeting to exceed Lid for one year</t>
    </r>
  </si>
  <si>
    <r>
      <t xml:space="preserve">Allowable Percent Increase </t>
    </r>
    <r>
      <rPr>
        <b/>
        <sz val="10"/>
        <rFont val="Arial"/>
        <family val="2"/>
      </rPr>
      <t>Less</t>
    </r>
    <r>
      <rPr>
        <sz val="10"/>
        <rFont val="Arial"/>
        <family val="2"/>
      </rPr>
      <t xml:space="preserve"> Vote Taken (Prior Year Lid Computation Form Line (6) - Line (5)</t>
    </r>
  </si>
  <si>
    <r>
      <t xml:space="preserve">  </t>
    </r>
    <r>
      <rPr>
        <b/>
        <u/>
        <sz val="10"/>
        <rFont val="Arial"/>
        <family val="2"/>
      </rPr>
      <t>BASE LIMITATION PERCENT INCREASE</t>
    </r>
    <r>
      <rPr>
        <b/>
        <sz val="10"/>
        <rFont val="Arial"/>
        <family val="2"/>
      </rPr>
      <t xml:space="preserve"> (2.5%)</t>
    </r>
  </si>
  <si>
    <r>
      <t xml:space="preserve">   </t>
    </r>
    <r>
      <rPr>
        <b/>
        <u/>
        <sz val="10"/>
        <rFont val="Arial"/>
        <family val="2"/>
      </rPr>
      <t>ALLOWABLE GROWTH PER THE ASSESSOR MINUS 2.5%</t>
    </r>
  </si>
  <si>
    <r>
      <t xml:space="preserve">  </t>
    </r>
    <r>
      <rPr>
        <b/>
        <u/>
        <sz val="10"/>
        <rFont val="Arial"/>
        <family val="2"/>
      </rPr>
      <t>ADDITIONAL ONE PERCENT COUNCIL/BOARD APPROVED INCREASE</t>
    </r>
    <r>
      <rPr>
        <sz val="10"/>
        <rFont val="Arial"/>
        <family val="2"/>
      </rPr>
      <t xml:space="preserve"> </t>
    </r>
  </si>
  <si>
    <r>
      <t xml:space="preserve">  </t>
    </r>
    <r>
      <rPr>
        <b/>
        <u/>
        <sz val="10"/>
        <rFont val="Arial"/>
        <family val="2"/>
      </rPr>
      <t>SPECIAL ELECTION/TOWNHALL MEETING - VOTER APPROVED % INCREASE</t>
    </r>
  </si>
  <si>
    <r>
      <t>Less:</t>
    </r>
    <r>
      <rPr>
        <sz val="10"/>
        <rFont val="Arial"/>
        <family val="2"/>
      </rPr>
      <t xml:space="preserve">  Restricted Funds from Lid Supporting Schedule</t>
    </r>
  </si>
  <si>
    <t>(18</t>
  </si>
  <si>
    <t>Note:  (A) must be less than the greater of  (B) or (C )  to be in compliance with the Statutes</t>
  </si>
  <si>
    <t>Voter Approved Levy Override</t>
  </si>
  <si>
    <r>
      <t xml:space="preserve">A municipality may exceed the limits in State Statute Section 77-3442 by completing the requirements of State Statute Section 77-3444 (Election or Townhall Meeting). </t>
    </r>
    <r>
      <rPr>
        <b/>
        <sz val="10"/>
        <color rgb="FFFF0000"/>
        <rFont val="Arial"/>
        <family val="2"/>
      </rPr>
      <t xml:space="preserve">If an amount is entered on Line 21, a sample ballot and election results MUST be submitted with budget. If voter approved override was completed at a Townhall Meeting, minutes of that meeting, and a list of registered voters in the municipality must be submitted. </t>
    </r>
    <r>
      <rPr>
        <sz val="10"/>
        <rFont val="Arial"/>
        <family val="2"/>
      </rPr>
      <t xml:space="preserve">Please refer to the statutes to ensure all requirements are met. </t>
    </r>
  </si>
  <si>
    <t>Enter the levy override amount approved by voters at a successful election or  townhall meeting</t>
  </si>
  <si>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</si>
  <si>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</si>
  <si>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</si>
  <si>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</si>
  <si>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</si>
  <si>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</si>
  <si>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</si>
  <si>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</si>
  <si>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</si>
  <si>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</si>
  <si>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</si>
  <si>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</si>
  <si>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</si>
  <si>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</si>
  <si>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Motion by ________, seconded by _______ to adopt Resolution #______.</t>
  </si>
  <si>
    <t xml:space="preserve">Voting yes were: </t>
  </si>
  <si>
    <t xml:space="preserve">Voting no were: </t>
  </si>
  <si>
    <t>NOTE 1: If you need separate levies for separate funds your resolution should identify the tax request by fund. #1 should be modified to identify each fund that has a tax levy</t>
  </si>
  <si>
    <t>Off Street Parking District Levy (Statute 77-3443(2))</t>
  </si>
  <si>
    <t>Enter the Off Street Parking District Levy.  The formula will divide taxable valuation within district by total city valuation multiplied by the district levy per Statute 77-3443(2).</t>
  </si>
  <si>
    <t>Report of Joint Public Agency &amp; Interlocal Agreements is indicated by checking the box.</t>
  </si>
  <si>
    <r>
      <t>Total Personal and Real Property Tax Request (Line 1) agrees to amount on bottom of Page 2,</t>
    </r>
    <r>
      <rPr>
        <u/>
        <sz val="11"/>
        <rFont val="Times New Roman"/>
        <family val="1"/>
      </rPr>
      <t xml:space="preserve"> Total Property Tax Requirement</t>
    </r>
    <r>
      <rPr>
        <sz val="11"/>
        <rFont val="Times New Roman"/>
        <family val="1"/>
      </rPr>
      <t>.</t>
    </r>
  </si>
  <si>
    <t>Valuation (Line 9) agrees to Total Certified Valuation on Cover Page (Page 1).</t>
  </si>
  <si>
    <t>Complete Lid Exemptions if needed.  Subdivision must show a zero or positive number on Lid Computation Page 9 in order to be in compliance with Lid.</t>
  </si>
  <si>
    <t>(23a)</t>
  </si>
  <si>
    <t xml:space="preserve">Benefits Paid Under the Firefighter Cancer Benefits Act </t>
  </si>
  <si>
    <t xml:space="preserve">Benefits Paid Under Firefighter Cancer Benefits Act </t>
  </si>
  <si>
    <t>Enter amount of property tax to pay for cancer benefits provided on or after January 1, 2022, pursuant to the Firefighter Cancer Benefits Act (LB 432 (2021))</t>
  </si>
  <si>
    <t xml:space="preserve">Instructions: </t>
  </si>
  <si>
    <t>l</t>
  </si>
  <si>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</si>
  <si>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</si>
  <si>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Report of Interlocal Agreements.  Due on or before September 30th.  Fine of $20 a day for filing late.</t>
  </si>
  <si>
    <t>Complete the Interlocal Agreement and Trade Name reports.  There is a $20 day fine for not filing these reports by September 30th.</t>
  </si>
  <si>
    <r>
      <rPr>
        <b/>
        <u/>
        <sz val="10"/>
        <color rgb="FFFF0000"/>
        <rFont val="Calibri"/>
        <family val="2"/>
        <scheme val="minor"/>
      </rPr>
      <t xml:space="preserve">Interlocal Agreement Report and Trade Name Report.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</si>
  <si>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</si>
  <si>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t xml:space="preserve">This budget is for a VILLAGE; therefore the allowable growth provisions of the Property Tax Request Act DO NOT apply. </t>
  </si>
  <si>
    <t>For Questions on this form, who should we contact (please  √  one):  Contact will be via email if supplied.</t>
  </si>
  <si>
    <t>Outstanding Bond Principal at beginning of budget year</t>
  </si>
  <si>
    <t>Outstanding Bond Interest at beginning of budget year</t>
  </si>
  <si>
    <t>This represents the principal portion of the anticipated bonded indebtedness the subdivision has at beginning of budget year</t>
  </si>
  <si>
    <t xml:space="preserve">This represents the interest portion of the anticipated bonded indebtedness the subdivision has at beginning of budget year. </t>
  </si>
  <si>
    <t>Base Limitation Percentage Increase (2%)</t>
  </si>
  <si>
    <t>Real Growth Percentage Increase</t>
  </si>
  <si>
    <r>
      <t>(Total Personal and Real Property Tax Required from</t>
    </r>
    <r>
      <rPr>
        <b/>
        <i/>
        <sz val="10"/>
        <rFont val="Arial"/>
        <family val="2"/>
      </rPr>
      <t xml:space="preserve"> prior year</t>
    </r>
    <r>
      <rPr>
        <i/>
        <sz val="10"/>
        <rFont val="Arial"/>
        <family val="2"/>
      </rPr>
      <t xml:space="preserve"> budget - Cover Page)</t>
    </r>
  </si>
  <si>
    <r>
      <t>Total Allowable Growth Percentage Increase</t>
    </r>
    <r>
      <rPr>
        <b/>
        <sz val="10"/>
        <rFont val="Arial"/>
        <family val="2"/>
      </rPr>
      <t xml:space="preserve"> (Line 2 + Line 3)</t>
    </r>
  </si>
  <si>
    <r>
      <t xml:space="preserve">Allowable Dollar Amount of Increase to Property Tax Request </t>
    </r>
    <r>
      <rPr>
        <b/>
        <sz val="10"/>
        <rFont val="Arial"/>
        <family val="2"/>
      </rPr>
      <t>(Line 1 x Line 4)</t>
    </r>
  </si>
  <si>
    <r>
      <t xml:space="preserve">TOTAL BASE PROPERTY TAX REQUEST AUTHORITY </t>
    </r>
    <r>
      <rPr>
        <b/>
        <sz val="10"/>
        <rFont val="Arial"/>
        <family val="2"/>
      </rPr>
      <t>(Line 1 + Line 5)</t>
    </r>
  </si>
  <si>
    <t>ACTUAL PROPERTY TAX REQUEST</t>
  </si>
  <si>
    <r>
      <t>(Total Personal and Real Property Tax Required from</t>
    </r>
    <r>
      <rPr>
        <b/>
        <i/>
        <sz val="10"/>
        <rFont val="Arial"/>
        <family val="2"/>
      </rPr>
      <t xml:space="preserve"> </t>
    </r>
    <r>
      <rPr>
        <i/>
        <sz val="10"/>
        <rFont val="Arial"/>
        <family val="2"/>
      </rPr>
      <t>Cover Page)</t>
    </r>
  </si>
  <si>
    <t>Prior Year Total Property Tax Request</t>
  </si>
  <si>
    <t xml:space="preserve">Note: Real Growth Value per Assessor for purposes of the Property Tax Request Act (§77-1631) is different than the growth value for purposes of the Lid on Restricted Funds(§13-518). The County Assessor must provide you with separate growth amounts. </t>
  </si>
  <si>
    <t>Prior Year Total Real Property Valuation per Assessor</t>
  </si>
  <si>
    <r>
      <t xml:space="preserve">If line (7) is </t>
    </r>
    <r>
      <rPr>
        <b/>
        <u/>
        <sz val="10"/>
        <rFont val="Arial"/>
        <family val="2"/>
      </rPr>
      <t>less than</t>
    </r>
    <r>
      <rPr>
        <sz val="10"/>
        <rFont val="Arial"/>
        <family val="2"/>
      </rPr>
      <t xml:space="preserve"> line (6), your political subdivision </t>
    </r>
    <r>
      <rPr>
        <b/>
        <u/>
        <sz val="10"/>
        <rFont val="Arial"/>
        <family val="2"/>
      </rPr>
      <t>is not required</t>
    </r>
    <r>
      <rPr>
        <sz val="10"/>
        <rFont val="Arial"/>
        <family val="2"/>
      </rPr>
      <t xml:space="preserve"> to participate in the joint public hearing, or complete the postcard notification requirements of §77-1633. You are required to hold the Special Hearing to Set the Final Tax Request outlined in §77-1632. </t>
    </r>
  </si>
  <si>
    <t xml:space="preserve">Line 3: Enter the Real Growth Value and Prior Year Total Real Property Valuation from the Certification of Taxable Valuation received from the County Assessor. </t>
  </si>
  <si>
    <t xml:space="preserve">Lines 4-7: These lines will calculate automatically. Nothing required. </t>
  </si>
  <si>
    <t xml:space="preserve">If line (7) is less than line (6), your political subdivision is not required to participate in the joint public hearing, or complete the postcard notification requirements of §77-1633. You are required to hold the Special Hearing to Set the Final Tax Request outlined in §77-1632. </t>
  </si>
  <si>
    <t xml:space="preserve">If this budget is for a VILLAGE - input an "X" into cell A4. Nothing further is required because Villages are not subject to the allowable growth provisions of the Property Tax Request Act. If this budget is for a CITY - continue with the following instructions. </t>
  </si>
  <si>
    <t>Real Growth Value per Assessor agrees to Certification from County Assessor</t>
  </si>
  <si>
    <t>Prior Year Total Real Property Valuation agrees to Certification from County Assessor</t>
  </si>
  <si>
    <t xml:space="preserve">Current tax request (line 7) agrees to total tax request on cover page </t>
  </si>
  <si>
    <t>Prior year tax request (line 1) agrees to tax request on cover page of last year's budget</t>
  </si>
  <si>
    <t xml:space="preserve">If Line 7 is greater than Line 6, political subdivision participated in Joint Public Hearing, and was included on Postcard notification  </t>
  </si>
  <si>
    <t>See Instruction on Form</t>
  </si>
  <si>
    <r>
      <t xml:space="preserve">Total Restricted Funds for Lid Computation </t>
    </r>
    <r>
      <rPr>
        <b/>
        <i/>
        <u/>
        <sz val="10"/>
        <rFont val="Arial"/>
        <family val="2"/>
      </rPr>
      <t>cannot</t>
    </r>
    <r>
      <rPr>
        <i/>
        <sz val="10"/>
        <rFont val="Arial"/>
        <family val="2"/>
      </rPr>
      <t xml:space="preserve"> be less than zero.  See Instruction Manual on completing the Lid Supporting Schedule.</t>
    </r>
  </si>
  <si>
    <r>
      <t xml:space="preserve">Prior Year Restricted Funds Authority </t>
    </r>
    <r>
      <rPr>
        <sz val="10"/>
        <rFont val="Arial"/>
        <family val="2"/>
      </rPr>
      <t>(Base Amount) = Line (8) from last year's Lid Form</t>
    </r>
  </si>
  <si>
    <r>
      <t xml:space="preserve">Calculated Prior Year Restricted Funds Authority </t>
    </r>
    <r>
      <rPr>
        <sz val="10"/>
        <rFont val="Arial"/>
        <family val="2"/>
      </rPr>
      <t>(Base Amount)  Line (A) Plus Line (C)</t>
    </r>
  </si>
  <si>
    <t xml:space="preserve">(C) </t>
  </si>
  <si>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</si>
  <si>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</si>
  <si>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</si>
  <si>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t>NOTE 2: This sample resolution is intended solely to assist political subdivisions. It is not a required form. Each political subdivision is responsible for ensuring the resolution is accurate and complies with all requirements set forth in State Statute Section 77-1632 and/or 77-1633</t>
  </si>
  <si>
    <t xml:space="preserve">Line 1: This will complete automatically based on the prior year property tax request entered on the "Basic Data Input" tab. It will equal the TOTAL property tax request from the cover page of the previous year's budget </t>
  </si>
  <si>
    <t xml:space="preserve">Line 2: This will be 2%. Nothing required. </t>
  </si>
  <si>
    <t xml:space="preserve">(3) For Cities only: If your subdivision is increasing the Property Tax request above the allowable growth percentage (2% plus real growth percentage), you are subject to the postcard notification and joint public hearing requirements of the Property Tax Request Act (§ 77-1633).  You are required to attend the Joint Public Hearing outlined in § 77-1633. You are not required to hold the Special Hearing to Set the Final Tax Request as outlined in § 77-1632. You are still required to hold the Budget Hearing, regardless. Villages are not subject to the allowable growth provisions of the Property Tax Request Act. Villages will hold the Budget Hearing and Tax Request Hearing. </t>
  </si>
  <si>
    <t>CALCULATION OF ALLOWABLE GROWTH PERCENTAGE</t>
  </si>
  <si>
    <t>Allowable Growth Percentage Computation Form Page 12</t>
  </si>
  <si>
    <t>Page 12 (Allowable Growth Percentage Computation Form)</t>
  </si>
  <si>
    <r>
      <rPr>
        <b/>
        <sz val="14"/>
        <color indexed="8"/>
        <rFont val="Arial"/>
        <family val="2"/>
      </rPr>
      <t xml:space="preserve">Website:  </t>
    </r>
    <r>
      <rPr>
        <u/>
        <sz val="14"/>
        <color indexed="12"/>
        <rFont val="Arial"/>
        <family val="2"/>
      </rPr>
      <t>auditors.nebraska.gov</t>
    </r>
  </si>
  <si>
    <r>
      <t xml:space="preserve">Line (1) agrees to </t>
    </r>
    <r>
      <rPr>
        <u/>
        <sz val="11"/>
        <rFont val="Times New Roman"/>
        <family val="1"/>
      </rPr>
      <t>last year’</t>
    </r>
    <r>
      <rPr>
        <sz val="11"/>
        <rFont val="Times New Roman"/>
        <family val="1"/>
      </rPr>
      <t>s budget Page 9, Line (8).</t>
    </r>
  </si>
  <si>
    <t>September 30th - budget filing due date</t>
  </si>
  <si>
    <t>Auditor of Public Accounts 
PO Box 98917
Lincoln, NE 68509</t>
  </si>
  <si>
    <r>
      <t xml:space="preserve">If line (7) is </t>
    </r>
    <r>
      <rPr>
        <b/>
        <u/>
        <sz val="10"/>
        <rFont val="Arial"/>
        <family val="2"/>
      </rPr>
      <t>greater than</t>
    </r>
    <r>
      <rPr>
        <sz val="10"/>
        <rFont val="Arial"/>
        <family val="2"/>
      </rPr>
      <t xml:space="preserve"> line (6), your political subdivision </t>
    </r>
    <r>
      <rPr>
        <b/>
        <u/>
        <sz val="10"/>
        <rFont val="Arial"/>
        <family val="2"/>
      </rPr>
      <t>is required</t>
    </r>
    <r>
      <rPr>
        <sz val="10"/>
        <rFont val="Arial"/>
        <family val="2"/>
      </rPr>
      <t xml:space="preserve"> to participate in the joint public hearing, and complete the postcard notification requirements of §77-1633. You must provide your information to the County Assessor electronically by September 4th.  You are not required to hold the Special Hearing to Set the Final Tax Request outlined in §77-1632. The joint public hearing is completed in lieu of this hearing. </t>
    </r>
  </si>
  <si>
    <t xml:space="preserve">If line (7) is greater than line (6), your political subdivision is required to participate in the joint public hearing, and complete the postcard notification requirements of §77-1633. You must provide your information to the County Assessor by September 4th. You are not required to hold the Special Hearing to Set the Final Tax Request outlined in §77-1632. The joint public hearing is completed in lieu of this hearing. </t>
  </si>
  <si>
    <t xml:space="preserve">See budget form instruction manual for additional information regarding the joint public hearing and postcard notification requirements. </t>
  </si>
  <si>
    <t>Information entered here will transfer to the Combo Hearing tab</t>
  </si>
  <si>
    <t>Cash Reserve = Line 26 divided by (Line 25 minus Lines 21, 22 &amp; tab 2023-2024 -Page 3 B22, C22)</t>
  </si>
  <si>
    <t>2024</t>
  </si>
  <si>
    <t>October 1, 2024</t>
  </si>
  <si>
    <t>September 30, 2025</t>
  </si>
  <si>
    <t xml:space="preserve"> 2024-2025
STATE OF NEBRASKA</t>
  </si>
  <si>
    <t>Was this Subdivision involved in any Interlocal Agreements or Joint Public Agencies for the reporting period of July 1, 2023 through June 30, 2024?</t>
  </si>
  <si>
    <t>Did the Subdivision operate under a separate Trade Name, Corporate Name, or other Business Name during the period of July 1, 2023 through June 30, 2024?</t>
  </si>
  <si>
    <t>Budget Due by 9-30-2024</t>
  </si>
  <si>
    <r>
      <t xml:space="preserve">Actual
2022 - 2023
</t>
    </r>
    <r>
      <rPr>
        <sz val="8"/>
        <rFont val="Arial"/>
        <family val="2"/>
      </rPr>
      <t>(Column 1)</t>
    </r>
  </si>
  <si>
    <r>
      <t xml:space="preserve">Actual/Estimated
2023 - 2024
</t>
    </r>
    <r>
      <rPr>
        <sz val="8"/>
        <rFont val="Arial"/>
        <family val="2"/>
      </rPr>
      <t>(Column 2)</t>
    </r>
  </si>
  <si>
    <r>
      <t>Adopted Budget</t>
    </r>
    <r>
      <rPr>
        <sz val="10"/>
        <rFont val="Arial"/>
        <family val="2"/>
      </rPr>
      <t xml:space="preserve">
</t>
    </r>
    <r>
      <rPr>
        <b/>
        <sz val="10"/>
        <rFont val="Arial"/>
        <family val="2"/>
      </rPr>
      <t xml:space="preserve">2024 - 2025
</t>
    </r>
    <r>
      <rPr>
        <sz val="8"/>
        <rFont val="Arial"/>
        <family val="2"/>
      </rPr>
      <t>(Column 3)</t>
    </r>
  </si>
  <si>
    <t>Budgeted number needs to agree to projection by Department of Transportation, see link on website.</t>
  </si>
  <si>
    <t>2024-2025 ADOPTED BUDGET
Disbursements &amp; Transfers</t>
  </si>
  <si>
    <t>2023-2024 ACTUAL/ESTIMATED
Disbursements &amp; Transfers</t>
  </si>
  <si>
    <t>2022-2023 ACTUAL
Disbursements &amp; Transfers</t>
  </si>
  <si>
    <t>2024-2025 SUMMARY OF PROPRIETARY FUNCTION FUNDS</t>
  </si>
  <si>
    <t>2024-2025 LID SUPPORTING SCHEDULE</t>
  </si>
  <si>
    <r>
      <t>LESS:</t>
    </r>
    <r>
      <rPr>
        <sz val="10"/>
        <rFont val="Arial"/>
        <family val="2"/>
      </rPr>
      <t xml:space="preserve">  Amount Spent During 2023-2024</t>
    </r>
  </si>
  <si>
    <t>LID COMPUTATION FORM FOR FISCAL YEAR 2024-2025</t>
  </si>
  <si>
    <t>2024 Value Attributable to Growth
per Assessor</t>
  </si>
  <si>
    <t>2023 Valuation</t>
  </si>
  <si>
    <t>2024-2025 CAPITAL IMPROVEMENT LID EXEMPTIONS</t>
  </si>
  <si>
    <t xml:space="preserve">2024-2025 ALLOWABLE GROWTH PERCENTAGE COMPUTATION FORM </t>
  </si>
  <si>
    <t>2024 Real Growth Value
per Assessor</t>
  </si>
  <si>
    <t>2024-2025 ACTUAL Total Property Tax Request</t>
  </si>
  <si>
    <t>2022-2023 Actual Disbursements &amp; Transfers</t>
  </si>
  <si>
    <t>2023-2024 Actual/Estimated Disbursements &amp; Transfers</t>
  </si>
  <si>
    <t>2024-2025 Proposed Budget of Disbursements &amp; Transfers</t>
  </si>
  <si>
    <t>2024-2025 Necessary Cash Reserve</t>
  </si>
  <si>
    <t>2024-2025 Total Resources Available</t>
  </si>
  <si>
    <t>Total 2024-2025 Personal &amp; Real Property Tax Requirement</t>
  </si>
  <si>
    <t>The 2024-2025 property tax request be set at:</t>
  </si>
  <si>
    <t>A copy of this resolution be certified and forwarded to the County Clerk on or before October 15, 2024.</t>
  </si>
  <si>
    <t>Dated this ______ day of ___________, 2024</t>
  </si>
  <si>
    <t>REPORTING PERIOD JULY 1, 2023 THROUGH JUNE 30, 2024</t>
  </si>
  <si>
    <t>3a</t>
  </si>
  <si>
    <t xml:space="preserve">  Public Safety - Fire</t>
  </si>
  <si>
    <t xml:space="preserve">  Public Safety - Police</t>
  </si>
  <si>
    <t>(23b)</t>
  </si>
  <si>
    <t xml:space="preserve">Local Option Sales and Use Tax within Good Life District </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</si>
  <si>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</si>
  <si>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</si>
  <si>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City of Plainview</t>
  </si>
  <si>
    <t>Pierce</t>
  </si>
  <si>
    <t>205 W Locust</t>
  </si>
  <si>
    <t>Plainview 68769</t>
  </si>
  <si>
    <t>402-582-68769</t>
  </si>
  <si>
    <t>www.cityofplainviewne.com</t>
  </si>
  <si>
    <t>X</t>
  </si>
  <si>
    <t>Courtney Retzlaff</t>
  </si>
  <si>
    <t>Clerk/Treasurer</t>
  </si>
  <si>
    <t>402-582-4928</t>
  </si>
  <si>
    <t>cretzlaff@cityofplainviewne.com</t>
  </si>
  <si>
    <t>Jeremy Tarr</t>
  </si>
  <si>
    <t>City Administrator</t>
  </si>
  <si>
    <t>jtarr@cityofplainviewne.com</t>
  </si>
  <si>
    <t>rsmith@cityofplainviewne.com</t>
  </si>
  <si>
    <t>Robert Smith</t>
  </si>
  <si>
    <t>City of Plainview - Rural Fire Board</t>
  </si>
  <si>
    <t>City of Plainview - Pierce County</t>
  </si>
  <si>
    <t>City of Plainview - PCED</t>
  </si>
  <si>
    <t>2005 to indefinite</t>
  </si>
  <si>
    <t>2024/2025</t>
  </si>
  <si>
    <t>Fire protection and EMS services</t>
  </si>
  <si>
    <t>Library Aid</t>
  </si>
  <si>
    <t>Pierce County Economic Development dues</t>
  </si>
  <si>
    <t>Dispatching services</t>
  </si>
  <si>
    <t>City of Plainview - NENEDD</t>
  </si>
  <si>
    <t>Membership of the NENEDD network</t>
  </si>
  <si>
    <t>Nursing Home Cash</t>
  </si>
  <si>
    <t>ARPA</t>
  </si>
  <si>
    <t>Water</t>
  </si>
  <si>
    <t>General</t>
  </si>
  <si>
    <t>Reason: To assist in correcting general fund deficit.</t>
  </si>
  <si>
    <t>September</t>
  </si>
  <si>
    <t>17</t>
  </si>
  <si>
    <t>6:15</t>
  </si>
  <si>
    <t>P.M.</t>
  </si>
  <si>
    <t>Plainview Public Library</t>
  </si>
  <si>
    <t>25</t>
  </si>
  <si>
    <t>6:30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</si>
</sst>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0000_);_(* \(#,##0.000000\);_(* &quot;-&quot;??????_);_(@_)"/>
    <numFmt numFmtId="165" formatCode="&quot;$&quot;#,##0.00;\(&quot;$&quot;#,##0.00\)"/>
    <numFmt numFmtId="166" formatCode="#,##0.000000_);\(#,##0.000000\)"/>
    <numFmt numFmtId="167" formatCode="_(* #,##0.000000_);_(* \(#,##0.000000\);_(* &quot;-&quot;??_);_(@_)"/>
    <numFmt numFmtId="168" formatCode="0.000000_);\(0.000000\)"/>
    <numFmt numFmtId="169" formatCode="0.000000"/>
  </numFmts>
  <fonts count="89" x14ac:knownFonts="1">
    <font>
      <sz val="10"/>
      <name val="Arial"/>
    </font>
    <font>
      <sz val="11"/>
      <color theme="1"/>
      <name val="Calibri"/>
      <family val="2"/>
      <scheme val="minor"/>
    </font>
    <font>
      <sz val="10"/>
      <name val="Arial"/>
      <family val="2"/>
    </font>
    <font>
      <sz val="10"/>
      <name val="Helv"/>
    </font>
    <font>
      <b/>
      <sz val="14"/>
      <name val="Arial"/>
      <family val="2"/>
    </font>
    <font>
      <sz val="10"/>
      <name val="Arial"/>
      <family val="2"/>
    </font>
    <font>
      <sz val="14"/>
      <name val="Arial"/>
      <family val="2"/>
    </font>
    <font>
      <sz val="12"/>
      <name val="Arial"/>
      <family val="2"/>
    </font>
    <font>
      <b/>
      <sz val="10"/>
      <name val="Arial"/>
      <family val="2"/>
    </font>
    <font>
      <b/>
      <sz val="8"/>
      <name val="Arial"/>
      <family val="2"/>
    </font>
    <font>
      <b/>
      <sz val="12"/>
      <name val="Arial"/>
      <family val="2"/>
    </font>
    <font>
      <b/>
      <sz val="11"/>
      <name val="Arial"/>
      <family val="2"/>
    </font>
    <font>
      <sz val="9"/>
      <name val="Arial"/>
      <family val="2"/>
    </font>
    <font>
      <sz val="8"/>
      <name val="Arial"/>
      <family val="2"/>
    </font>
    <font>
      <sz val="11"/>
      <name val="Arial"/>
      <family val="2"/>
    </font>
    <font>
      <b/>
      <sz val="9"/>
      <name val="Arial"/>
      <family val="2"/>
    </font>
    <font>
      <b/>
      <i/>
      <sz val="10"/>
      <name val="Arial"/>
      <family val="2"/>
    </font>
    <font>
      <b/>
      <sz val="22"/>
      <name val="Arial"/>
      <family val="2"/>
    </font>
    <font>
      <i/>
      <sz val="10"/>
      <name val="Arial"/>
      <family val="2"/>
    </font>
    <font>
      <b/>
      <u/>
      <sz val="14"/>
      <name val="Arial"/>
      <family val="2"/>
    </font>
    <font>
      <sz val="9"/>
      <name val="Comic Sans MS"/>
      <family val="4"/>
    </font>
    <font>
      <b/>
      <sz val="8"/>
      <color indexed="8"/>
      <name val="Arial"/>
      <family val="2"/>
    </font>
    <font>
      <i/>
      <sz val="8"/>
      <name val="Arial"/>
      <family val="2"/>
    </font>
    <font>
      <sz val="16"/>
      <name val="Arial"/>
      <family val="2"/>
    </font>
    <font>
      <sz val="10"/>
      <color indexed="9"/>
      <name val="Arial"/>
      <family val="2"/>
    </font>
    <font>
      <i/>
      <u/>
      <sz val="10"/>
      <name val="Arial"/>
      <family val="2"/>
    </font>
    <font>
      <b/>
      <u/>
      <sz val="10"/>
      <name val="Arial"/>
      <family val="2"/>
    </font>
    <font>
      <u/>
      <sz val="11"/>
      <name val="Arial"/>
      <family val="2"/>
    </font>
    <font>
      <b/>
      <sz val="12"/>
      <color indexed="9"/>
      <name val="Garamond"/>
      <family val="1"/>
    </font>
    <font>
      <b/>
      <sz val="10"/>
      <color indexed="10"/>
      <name val="Arial"/>
      <family val="2"/>
    </font>
    <font>
      <i/>
      <sz val="9"/>
      <name val="Arial"/>
      <family val="2"/>
    </font>
    <font>
      <b/>
      <i/>
      <sz val="9"/>
      <name val="Arial"/>
      <family val="2"/>
    </font>
    <font>
      <b/>
      <i/>
      <u/>
      <sz val="9"/>
      <name val="Arial"/>
      <family val="2"/>
    </font>
    <font>
      <b/>
      <sz val="16"/>
      <name val="Arial"/>
      <family val="2"/>
    </font>
    <font>
      <b/>
      <sz val="12"/>
      <color indexed="9"/>
      <name val="Arial"/>
      <family val="2"/>
    </font>
    <font>
      <b/>
      <sz val="7"/>
      <name val="Arial"/>
      <family val="2"/>
    </font>
    <font>
      <b/>
      <sz val="18"/>
      <name val="Arial"/>
      <family val="2"/>
    </font>
    <font>
      <u/>
      <sz val="10"/>
      <color indexed="12"/>
      <name val="Arial"/>
      <family val="2"/>
    </font>
    <font>
      <sz val="11"/>
      <color indexed="8"/>
      <name val="Arial"/>
      <family val="2"/>
    </font>
    <font>
      <sz val="10"/>
      <color indexed="8"/>
      <name val="Arial"/>
      <family val="2"/>
    </font>
    <font>
      <sz val="11"/>
      <color indexed="8"/>
      <name val="Arial"/>
      <family val="2"/>
    </font>
    <font>
      <sz val="10"/>
      <color indexed="8"/>
      <name val="Arial"/>
      <family val="2"/>
    </font>
    <font>
      <sz val="8"/>
      <color indexed="81"/>
      <name val="Tahoma"/>
      <family val="2"/>
    </font>
    <font>
      <b/>
      <sz val="8"/>
      <color indexed="81"/>
      <name val="Tahoma"/>
      <family val="2"/>
    </font>
    <font>
      <sz val="11"/>
      <name val="Times New Roman"/>
      <family val="1"/>
    </font>
    <font>
      <b/>
      <sz val="11"/>
      <name val="Times New Roman"/>
      <family val="1"/>
    </font>
    <font>
      <u/>
      <sz val="11"/>
      <name val="Times New Roman"/>
      <family val="1"/>
    </font>
    <font>
      <b/>
      <i/>
      <sz val="11"/>
      <name val="Times New Roman"/>
      <family val="1"/>
    </font>
    <font>
      <b/>
      <i/>
      <sz val="11"/>
      <name val="Arial"/>
      <family val="2"/>
    </font>
    <font>
      <b/>
      <sz val="10"/>
      <color rgb="FFFF0000"/>
      <name val="Arial"/>
      <family val="2"/>
    </font>
    <font>
      <sz val="10"/>
      <name val="Arial"/>
      <family val="2"/>
    </font>
    <font>
      <b/>
      <sz val="24"/>
      <name val="Arial"/>
      <family val="2"/>
    </font>
    <font>
      <b/>
      <u/>
      <sz val="10"/>
      <color rgb="FF000000"/>
      <name val="Arial"/>
      <family val="2"/>
    </font>
    <font>
      <b/>
      <sz val="13"/>
      <name val="Arial"/>
      <family val="2"/>
    </font>
    <font>
      <sz val="13"/>
      <color indexed="8"/>
      <name val="Arial"/>
      <family val="2"/>
    </font>
    <font>
      <sz val="14"/>
      <color indexed="10"/>
      <name val="Arial"/>
      <family val="2"/>
    </font>
    <font>
      <b/>
      <sz val="11"/>
      <color rgb="FFFF0000"/>
      <name val="Arial"/>
      <family val="2"/>
    </font>
    <font>
      <b/>
      <sz val="10"/>
      <name val="Calibri"/>
      <family val="2"/>
      <scheme val="minor"/>
    </font>
    <font>
      <sz val="10"/>
      <name val="Calibri"/>
      <family val="2"/>
      <scheme val="minor"/>
    </font>
    <font>
      <i/>
      <sz val="10"/>
      <name val="Calibri"/>
      <family val="2"/>
      <scheme val="minor"/>
    </font>
    <font>
      <u/>
      <sz val="10"/>
      <name val="Calibri"/>
      <family val="2"/>
      <scheme val="minor"/>
    </font>
    <font>
      <b/>
      <u/>
      <sz val="10"/>
      <color rgb="FFFF0000"/>
      <name val="Calibri"/>
      <family val="2"/>
      <scheme val="minor"/>
    </font>
    <font>
      <b/>
      <u/>
      <sz val="12"/>
      <name val="Calibri"/>
      <family val="2"/>
      <scheme val="minor"/>
    </font>
    <font>
      <sz val="12"/>
      <name val="Calibri"/>
      <family val="2"/>
      <scheme val="minor"/>
    </font>
    <font>
      <b/>
      <sz val="12"/>
      <color rgb="FFFF0000"/>
      <name val="Calibri"/>
      <family val="2"/>
      <scheme val="minor"/>
    </font>
    <font>
      <b/>
      <u/>
      <sz val="11"/>
      <name val="Arial"/>
      <family val="2"/>
    </font>
    <font>
      <u/>
      <sz val="14"/>
      <color indexed="12"/>
      <name val="Arial"/>
      <family val="2"/>
    </font>
    <font>
      <b/>
      <u/>
      <sz val="14"/>
      <color rgb="FF0000FF"/>
      <name val="Arial"/>
      <family val="2"/>
    </font>
    <font>
      <b/>
      <sz val="14"/>
      <color indexed="8"/>
      <name val="Arial"/>
      <family val="2"/>
    </font>
    <font>
      <sz val="13"/>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sz val="10"/>
      <name val="Wingdings"/>
      <charset val="2"/>
    </font>
    <font>
      <b/>
      <u/>
      <sz val="12"/>
      <name val="Arial"/>
      <family val="2"/>
    </font>
    <font>
      <sz val="10"/>
      <color theme="1"/>
      <name val="Arial"/>
      <family val="2"/>
    </font>
    <font>
      <sz val="11"/>
      <color theme="1"/>
      <name val="Arial"/>
      <family val="2"/>
    </font>
    <font>
      <b/>
      <sz val="18"/>
      <color theme="1"/>
      <name val="Arial"/>
      <family val="2"/>
    </font>
    <font>
      <b/>
      <sz val="12"/>
      <color theme="1"/>
      <name val="Arial"/>
      <family val="2"/>
    </font>
    <font>
      <i/>
      <sz val="11"/>
      <color theme="1"/>
      <name val="Arial"/>
      <family val="2"/>
    </font>
    <font>
      <b/>
      <sz val="11"/>
      <color theme="1"/>
      <name val="Arial"/>
      <family val="2"/>
    </font>
    <font>
      <b/>
      <i/>
      <u/>
      <sz val="10"/>
      <name val="Arial"/>
      <family val="2"/>
    </font>
    <font>
      <b/>
      <sz val="12"/>
      <name val="Times New Roman"/>
      <family val="1"/>
    </font>
    <font>
      <u/>
      <sz val="12"/>
      <name val="Calibri"/>
      <family val="2"/>
      <scheme val="minor"/>
    </font>
    <font>
      <b/>
      <u/>
      <sz val="12"/>
      <color rgb="FFFF0000"/>
      <name val="Calibri"/>
      <family val="2"/>
      <scheme val="minor"/>
    </font>
    <font>
      <sz val="10"/>
      <color rgb="FFFF0000"/>
      <name val="Calibri"/>
      <family val="2"/>
      <scheme val="minor"/>
    </font>
  </fonts>
  <fills count="19">
    <fill>
      <patternFill patternType="none"/>
    </fill>
    <fill>
      <patternFill patternType="gray125"/>
    </fill>
    <fill>
      <patternFill patternType="lightTrellis">
        <bgColor indexed="22"/>
      </patternFill>
    </fill>
    <fill>
      <patternFill patternType="solid">
        <fgColor indexed="8"/>
        <bgColor indexed="64"/>
      </patternFill>
    </fill>
    <fill>
      <patternFill patternType="solid">
        <fgColor indexed="22"/>
        <bgColor indexed="0"/>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indexed="34"/>
        <bgColor indexed="64"/>
      </patternFill>
    </fill>
    <fill>
      <patternFill patternType="solid">
        <fgColor theme="6" tint="0.39997558519241921"/>
        <bgColor indexed="64"/>
      </patternFill>
    </fill>
    <fill>
      <patternFill patternType="solid">
        <fgColor rgb="FFFFFF00"/>
        <bgColor indexed="64"/>
      </patternFill>
    </fill>
    <fill>
      <patternFill patternType="lightGray">
        <bgColor theme="0" tint="-0.14996795556505021"/>
      </patternFill>
    </fill>
    <fill>
      <patternFill patternType="solid">
        <fgColor theme="4" tint="0.79998168889431442"/>
        <bgColor indexed="64"/>
      </patternFill>
    </fill>
    <fill>
      <patternFill patternType="solid">
        <fgColor rgb="FFFFFF99"/>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59999389629810485"/>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ck">
        <color indexed="64"/>
      </left>
      <right/>
      <top/>
      <bottom style="thick">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indexed="64"/>
      </bottom>
      <diagonal/>
    </border>
    <border>
      <left style="thick">
        <color indexed="64"/>
      </left>
      <right/>
      <top style="thick">
        <color indexed="64"/>
      </top>
      <bottom/>
      <diagonal/>
    </border>
    <border>
      <left style="medium">
        <color indexed="64"/>
      </left>
      <right style="thin">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style="thin">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14">
    <xf numFmtId="0" fontId="0" fillId="0" borderId="0"/>
    <xf numFmtId="37" fontId="2" fillId="0" borderId="0" applyFont="0" applyFill="0" applyBorder="0" applyAlignment="0" applyProtection="0"/>
    <xf numFmtId="0" fontId="37" fillId="0" borderId="0" applyNumberFormat="0" applyFill="0" applyBorder="0" applyAlignment="0" applyProtection="0">
      <alignment vertical="top"/>
      <protection locked="0"/>
    </xf>
    <xf numFmtId="0" fontId="39" fillId="0" borderId="0"/>
    <xf numFmtId="0" fontId="41" fillId="0" borderId="0"/>
    <xf numFmtId="0" fontId="3"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44" fontId="50" fillId="0" borderId="0" applyFont="0" applyFill="0" applyBorder="0" applyAlignment="0" applyProtection="0"/>
    <xf numFmtId="0" fontId="1" fillId="0" borderId="0"/>
    <xf numFmtId="0" fontId="2" fillId="0" borderId="0"/>
    <xf numFmtId="0" fontId="70" fillId="0" borderId="0"/>
    <xf numFmtId="0" fontId="2" fillId="0" borderId="0"/>
  </cellStyleXfs>
  <cellXfs count="671">
    <xf numFmtId="0" fontId="0" fillId="0" borderId="0" xfId="0"/>
    <xf numFmtId="44" fontId="5" fillId="0" borderId="3" xfId="0" applyNumberFormat="1" applyFont="1" applyBorder="1" applyProtection="1">
      <protection locked="0"/>
    </xf>
    <xf numFmtId="44" fontId="5" fillId="0" borderId="4" xfId="0" applyNumberFormat="1" applyFont="1" applyBorder="1" applyProtection="1">
      <protection locked="0"/>
    </xf>
    <xf numFmtId="0" fontId="5" fillId="0" borderId="3" xfId="0" applyFont="1" applyBorder="1" applyProtection="1">
      <protection hidden="1"/>
    </xf>
    <xf numFmtId="0" fontId="5" fillId="0" borderId="2" xfId="0" applyFont="1" applyBorder="1" applyProtection="1">
      <protection hidden="1"/>
    </xf>
    <xf numFmtId="0" fontId="5" fillId="0" borderId="0" xfId="0" applyFont="1" applyProtection="1">
      <protection hidden="1"/>
    </xf>
    <xf numFmtId="0" fontId="4" fillId="0" borderId="0" xfId="0" applyFont="1" applyAlignment="1" applyProtection="1">
      <alignment horizontal="centerContinuous" wrapText="1"/>
      <protection hidden="1"/>
    </xf>
    <xf numFmtId="0" fontId="5" fillId="0" borderId="0" xfId="0" applyFont="1" applyAlignment="1" applyProtection="1">
      <alignment horizontal="centerContinuous"/>
      <protection hidden="1"/>
    </xf>
    <xf numFmtId="0" fontId="7" fillId="0" borderId="0" xfId="0" applyFont="1" applyAlignment="1" applyProtection="1">
      <alignment horizontal="center"/>
      <protection hidden="1"/>
    </xf>
    <xf numFmtId="0" fontId="19" fillId="0" borderId="0" xfId="0" applyFont="1" applyAlignment="1" applyProtection="1">
      <alignment horizontal="centerContinuous" wrapText="1"/>
      <protection hidden="1"/>
    </xf>
    <xf numFmtId="0" fontId="9" fillId="0" borderId="0" xfId="0" applyFont="1" applyAlignment="1" applyProtection="1">
      <alignment horizontal="centerContinuous"/>
      <protection hidden="1"/>
    </xf>
    <xf numFmtId="0" fontId="8" fillId="0" borderId="0" xfId="0" applyFont="1" applyAlignment="1" applyProtection="1">
      <alignment horizontal="centerContinuous"/>
      <protection hidden="1"/>
    </xf>
    <xf numFmtId="0" fontId="5" fillId="0" borderId="0" xfId="0" applyFont="1" applyAlignment="1" applyProtection="1">
      <alignment horizontal="centerContinuous" wrapText="1"/>
      <protection hidden="1"/>
    </xf>
    <xf numFmtId="0" fontId="7" fillId="0" borderId="0" xfId="0" applyFont="1" applyAlignment="1" applyProtection="1">
      <alignment horizontal="centerContinuous" vertical="center"/>
      <protection hidden="1"/>
    </xf>
    <xf numFmtId="0" fontId="7" fillId="0" borderId="0" xfId="0" applyFont="1" applyAlignment="1" applyProtection="1">
      <alignment horizontal="centerContinuous"/>
      <protection hidden="1"/>
    </xf>
    <xf numFmtId="0" fontId="10" fillId="0" borderId="0" xfId="0" applyFont="1" applyAlignment="1" applyProtection="1">
      <alignment horizontal="centerContinuous"/>
      <protection hidden="1"/>
    </xf>
    <xf numFmtId="0" fontId="5" fillId="0" borderId="0" xfId="0" applyFont="1" applyAlignment="1" applyProtection="1">
      <alignment horizontal="centerContinuous" vertical="center"/>
      <protection hidden="1"/>
    </xf>
    <xf numFmtId="0" fontId="11" fillId="0" borderId="0" xfId="0" applyFont="1" applyAlignment="1" applyProtection="1">
      <alignment horizontal="centerContinuous" vertical="center"/>
      <protection hidden="1"/>
    </xf>
    <xf numFmtId="0" fontId="12" fillId="0" borderId="0" xfId="0" applyFont="1" applyAlignment="1" applyProtection="1">
      <alignment wrapText="1"/>
      <protection hidden="1"/>
    </xf>
    <xf numFmtId="0" fontId="13" fillId="0" borderId="0" xfId="0" applyFont="1" applyAlignment="1" applyProtection="1">
      <alignment horizontal="centerContinuous" vertical="top"/>
      <protection hidden="1"/>
    </xf>
    <xf numFmtId="0" fontId="5" fillId="0" borderId="0" xfId="0" applyFont="1" applyAlignment="1" applyProtection="1">
      <alignment horizontal="center"/>
      <protection hidden="1"/>
    </xf>
    <xf numFmtId="0" fontId="12" fillId="0" borderId="0" xfId="0" applyFont="1" applyProtection="1">
      <protection hidden="1"/>
    </xf>
    <xf numFmtId="0" fontId="12" fillId="0" borderId="0" xfId="0" applyFont="1" applyAlignment="1" applyProtection="1">
      <alignment horizontal="left"/>
      <protection hidden="1"/>
    </xf>
    <xf numFmtId="0" fontId="5" fillId="0" borderId="6" xfId="0" applyFont="1" applyBorder="1" applyAlignment="1" applyProtection="1">
      <alignment vertical="center"/>
      <protection hidden="1"/>
    </xf>
    <xf numFmtId="0" fontId="12" fillId="0" borderId="7" xfId="0" applyFont="1" applyBorder="1" applyAlignment="1" applyProtection="1">
      <alignment vertical="center"/>
      <protection hidden="1"/>
    </xf>
    <xf numFmtId="0" fontId="5" fillId="0" borderId="7" xfId="0" applyFont="1" applyBorder="1" applyAlignment="1" applyProtection="1">
      <alignment vertical="center"/>
      <protection hidden="1"/>
    </xf>
    <xf numFmtId="0" fontId="5" fillId="0" borderId="8" xfId="0" applyFont="1" applyBorder="1" applyAlignment="1" applyProtection="1">
      <alignment vertical="center"/>
      <protection hidden="1"/>
    </xf>
    <xf numFmtId="0" fontId="5" fillId="0" borderId="8" xfId="0" applyFont="1" applyBorder="1" applyProtection="1">
      <protection hidden="1"/>
    </xf>
    <xf numFmtId="0" fontId="5" fillId="0" borderId="9" xfId="0" applyFont="1" applyBorder="1" applyProtection="1">
      <protection hidden="1"/>
    </xf>
    <xf numFmtId="0" fontId="5" fillId="0" borderId="10" xfId="0" applyFont="1" applyBorder="1" applyProtection="1">
      <protection hidden="1"/>
    </xf>
    <xf numFmtId="0" fontId="5" fillId="0" borderId="9" xfId="0" applyFont="1" applyBorder="1" applyAlignment="1" applyProtection="1">
      <alignment horizontal="centerContinuous"/>
      <protection hidden="1"/>
    </xf>
    <xf numFmtId="0" fontId="5" fillId="0" borderId="0" xfId="0" applyFont="1" applyAlignment="1" applyProtection="1">
      <alignment horizontal="left" vertical="center"/>
      <protection hidden="1"/>
    </xf>
    <xf numFmtId="0" fontId="12" fillId="0" borderId="9" xfId="0" applyFont="1" applyBorder="1" applyAlignment="1" applyProtection="1">
      <alignment horizontal="center"/>
      <protection hidden="1"/>
    </xf>
    <xf numFmtId="0" fontId="5" fillId="0" borderId="0" xfId="0" applyFont="1" applyAlignment="1" applyProtection="1">
      <alignment vertical="center"/>
      <protection hidden="1"/>
    </xf>
    <xf numFmtId="0" fontId="12" fillId="0" borderId="0" xfId="0" applyFont="1" applyAlignment="1" applyProtection="1">
      <alignment horizontal="center"/>
      <protection hidden="1"/>
    </xf>
    <xf numFmtId="0" fontId="8" fillId="0" borderId="0" xfId="0" applyFont="1" applyAlignment="1" applyProtection="1">
      <alignment horizontal="left" vertical="center"/>
      <protection hidden="1"/>
    </xf>
    <xf numFmtId="44" fontId="5" fillId="0" borderId="9" xfId="0" applyNumberFormat="1" applyFont="1" applyBorder="1" applyAlignment="1" applyProtection="1">
      <alignment horizontal="center"/>
      <protection hidden="1"/>
    </xf>
    <xf numFmtId="44" fontId="5" fillId="0" borderId="0" xfId="0" applyNumberFormat="1" applyFont="1" applyAlignment="1" applyProtection="1">
      <alignment horizontal="center"/>
      <protection hidden="1"/>
    </xf>
    <xf numFmtId="44" fontId="5" fillId="0" borderId="3" xfId="0" applyNumberFormat="1" applyFont="1" applyBorder="1" applyAlignment="1" applyProtection="1">
      <alignment horizontal="center" vertical="center"/>
      <protection hidden="1"/>
    </xf>
    <xf numFmtId="0" fontId="5" fillId="0" borderId="11" xfId="0" applyFont="1" applyBorder="1" applyProtection="1">
      <protection hidden="1"/>
    </xf>
    <xf numFmtId="0" fontId="5" fillId="0" borderId="12" xfId="0" applyFont="1" applyBorder="1" applyProtection="1">
      <protection hidden="1"/>
    </xf>
    <xf numFmtId="0" fontId="5" fillId="0" borderId="13" xfId="0" applyFont="1" applyBorder="1" applyProtection="1">
      <protection hidden="1"/>
    </xf>
    <xf numFmtId="0" fontId="5" fillId="0" borderId="11" xfId="0" applyFont="1" applyBorder="1" applyAlignment="1" applyProtection="1">
      <alignment horizontal="center"/>
      <protection hidden="1"/>
    </xf>
    <xf numFmtId="0" fontId="5" fillId="0" borderId="12" xfId="0" applyFont="1" applyBorder="1" applyAlignment="1" applyProtection="1">
      <alignment horizontal="center"/>
      <protection hidden="1"/>
    </xf>
    <xf numFmtId="0" fontId="21" fillId="0" borderId="12" xfId="0" applyFont="1" applyBorder="1" applyAlignment="1" applyProtection="1">
      <alignment horizontal="center" wrapText="1"/>
      <protection hidden="1"/>
    </xf>
    <xf numFmtId="0" fontId="8" fillId="0" borderId="0" xfId="0" applyFont="1" applyProtection="1">
      <protection hidden="1"/>
    </xf>
    <xf numFmtId="0" fontId="5" fillId="0" borderId="6" xfId="0" applyFont="1" applyBorder="1" applyProtection="1">
      <protection hidden="1"/>
    </xf>
    <xf numFmtId="0" fontId="5" fillId="0" borderId="0" xfId="0" applyFont="1" applyAlignment="1" applyProtection="1">
      <alignment horizontal="right"/>
      <protection hidden="1"/>
    </xf>
    <xf numFmtId="0" fontId="13" fillId="0" borderId="14" xfId="0" applyFont="1" applyBorder="1" applyAlignment="1" applyProtection="1">
      <alignment horizontal="center" wrapText="1"/>
      <protection hidden="1"/>
    </xf>
    <xf numFmtId="0" fontId="10" fillId="0" borderId="15" xfId="0" applyFont="1" applyBorder="1" applyAlignment="1" applyProtection="1">
      <alignment horizontal="center" vertical="center" wrapText="1"/>
      <protection hidden="1"/>
    </xf>
    <xf numFmtId="0" fontId="5" fillId="0" borderId="15" xfId="0" applyFont="1" applyBorder="1" applyAlignment="1" applyProtection="1">
      <alignment horizontal="center" wrapText="1"/>
      <protection hidden="1"/>
    </xf>
    <xf numFmtId="0" fontId="8" fillId="0" borderId="16" xfId="0" applyFont="1" applyBorder="1" applyAlignment="1" applyProtection="1">
      <alignment horizontal="center" wrapText="1"/>
      <protection hidden="1"/>
    </xf>
    <xf numFmtId="0" fontId="5" fillId="0" borderId="17" xfId="0" applyFont="1" applyBorder="1" applyAlignment="1" applyProtection="1">
      <alignment horizontal="center"/>
      <protection hidden="1"/>
    </xf>
    <xf numFmtId="0" fontId="5" fillId="0" borderId="3" xfId="0" applyFont="1" applyBorder="1" applyAlignment="1" applyProtection="1">
      <alignment horizontal="left"/>
      <protection hidden="1"/>
    </xf>
    <xf numFmtId="44" fontId="5" fillId="0" borderId="4" xfId="0" applyNumberFormat="1" applyFont="1" applyBorder="1" applyProtection="1">
      <protection hidden="1"/>
    </xf>
    <xf numFmtId="0" fontId="5" fillId="0" borderId="0" xfId="0" applyFont="1" applyAlignment="1" applyProtection="1">
      <alignment horizontal="left"/>
      <protection hidden="1"/>
    </xf>
    <xf numFmtId="44" fontId="5" fillId="0" borderId="18" xfId="0" applyNumberFormat="1" applyFont="1" applyBorder="1" applyProtection="1">
      <protection hidden="1"/>
    </xf>
    <xf numFmtId="44" fontId="5" fillId="0" borderId="19" xfId="0" applyNumberFormat="1" applyFont="1" applyBorder="1" applyProtection="1">
      <protection hidden="1"/>
    </xf>
    <xf numFmtId="44" fontId="5" fillId="0" borderId="5" xfId="0" applyNumberFormat="1" applyFont="1" applyBorder="1" applyProtection="1">
      <protection hidden="1"/>
    </xf>
    <xf numFmtId="44" fontId="5" fillId="0" borderId="20" xfId="0" applyNumberFormat="1" applyFont="1" applyBorder="1" applyProtection="1">
      <protection hidden="1"/>
    </xf>
    <xf numFmtId="0" fontId="8" fillId="0" borderId="12" xfId="0" applyFont="1" applyBorder="1" applyProtection="1">
      <protection hidden="1"/>
    </xf>
    <xf numFmtId="44" fontId="5" fillId="2" borderId="3" xfId="0" applyNumberFormat="1" applyFont="1" applyFill="1" applyBorder="1" applyProtection="1">
      <protection hidden="1"/>
    </xf>
    <xf numFmtId="44" fontId="5" fillId="2" borderId="4" xfId="0" applyNumberFormat="1" applyFont="1" applyFill="1" applyBorder="1" applyProtection="1">
      <protection hidden="1"/>
    </xf>
    <xf numFmtId="0" fontId="5" fillId="0" borderId="17" xfId="0" applyFont="1" applyBorder="1" applyAlignment="1" applyProtection="1">
      <alignment horizontal="center" vertical="center"/>
      <protection hidden="1"/>
    </xf>
    <xf numFmtId="0" fontId="5" fillId="0" borderId="21" xfId="0" applyFont="1" applyBorder="1" applyAlignment="1" applyProtection="1">
      <alignment horizontal="center"/>
      <protection hidden="1"/>
    </xf>
    <xf numFmtId="0" fontId="8" fillId="0" borderId="5" xfId="0" applyFont="1" applyBorder="1" applyAlignment="1" applyProtection="1">
      <alignment horizontal="left"/>
      <protection hidden="1"/>
    </xf>
    <xf numFmtId="0" fontId="10" fillId="0" borderId="7" xfId="0" applyFont="1" applyBorder="1" applyProtection="1">
      <protection hidden="1"/>
    </xf>
    <xf numFmtId="0" fontId="5" fillId="0" borderId="7" xfId="0" applyFont="1" applyBorder="1" applyProtection="1">
      <protection hidden="1"/>
    </xf>
    <xf numFmtId="0" fontId="7" fillId="0" borderId="7" xfId="0" applyFont="1" applyBorder="1" applyAlignment="1" applyProtection="1">
      <alignment horizontal="right"/>
      <protection hidden="1"/>
    </xf>
    <xf numFmtId="0" fontId="0" fillId="0" borderId="0" xfId="0" applyProtection="1">
      <protection hidden="1"/>
    </xf>
    <xf numFmtId="0" fontId="4" fillId="0" borderId="0" xfId="0" applyFont="1" applyAlignment="1" applyProtection="1">
      <alignment horizontal="centerContinuous" vertical="center" wrapText="1"/>
      <protection hidden="1"/>
    </xf>
    <xf numFmtId="0" fontId="8" fillId="0" borderId="0" xfId="0" applyFont="1" applyAlignment="1" applyProtection="1">
      <alignment horizontal="centerContinuous" wrapText="1"/>
      <protection hidden="1"/>
    </xf>
    <xf numFmtId="0" fontId="7" fillId="0" borderId="0" xfId="0" applyFont="1" applyProtection="1">
      <protection hidden="1"/>
    </xf>
    <xf numFmtId="44" fontId="5" fillId="0" borderId="3" xfId="0" applyNumberFormat="1" applyFont="1" applyBorder="1" applyAlignment="1" applyProtection="1">
      <alignment horizontal="left" vertical="center"/>
      <protection hidden="1"/>
    </xf>
    <xf numFmtId="44" fontId="5" fillId="0" borderId="3" xfId="0" applyNumberFormat="1" applyFont="1" applyBorder="1" applyAlignment="1" applyProtection="1">
      <alignment horizontal="centerContinuous" vertical="center"/>
      <protection locked="0"/>
    </xf>
    <xf numFmtId="44" fontId="5" fillId="0" borderId="3" xfId="0" applyNumberFormat="1" applyFont="1" applyBorder="1" applyAlignment="1" applyProtection="1">
      <alignment horizontal="center" vertical="center"/>
      <protection locked="0"/>
    </xf>
    <xf numFmtId="0" fontId="5" fillId="0" borderId="0" xfId="0" applyFont="1" applyAlignment="1" applyProtection="1">
      <alignment horizontal="left" vertical="center" wrapText="1"/>
      <protection hidden="1"/>
    </xf>
    <xf numFmtId="0" fontId="12" fillId="0" borderId="23" xfId="0" applyFont="1" applyBorder="1" applyProtection="1">
      <protection hidden="1"/>
    </xf>
    <xf numFmtId="0" fontId="8" fillId="0" borderId="24" xfId="0" applyFont="1" applyBorder="1" applyAlignment="1" applyProtection="1">
      <alignment vertical="center"/>
      <protection hidden="1"/>
    </xf>
    <xf numFmtId="0" fontId="23" fillId="0" borderId="0" xfId="0" applyFont="1" applyAlignment="1" applyProtection="1">
      <alignment horizontal="left" vertical="center"/>
      <protection hidden="1"/>
    </xf>
    <xf numFmtId="44" fontId="11" fillId="0" borderId="25" xfId="0" applyNumberFormat="1" applyFont="1" applyBorder="1" applyProtection="1">
      <protection hidden="1"/>
    </xf>
    <xf numFmtId="0" fontId="23" fillId="0" borderId="26" xfId="0" applyFont="1" applyBorder="1" applyAlignment="1" applyProtection="1">
      <alignment horizontal="left" vertical="center"/>
      <protection hidden="1"/>
    </xf>
    <xf numFmtId="44" fontId="11" fillId="0" borderId="27" xfId="0" applyNumberFormat="1" applyFont="1" applyBorder="1" applyAlignment="1" applyProtection="1">
      <alignment horizontal="left" vertical="center" wrapText="1"/>
      <protection hidden="1"/>
    </xf>
    <xf numFmtId="44" fontId="5" fillId="0" borderId="2" xfId="0" applyNumberFormat="1" applyFont="1" applyBorder="1" applyProtection="1">
      <protection hidden="1"/>
    </xf>
    <xf numFmtId="0" fontId="11" fillId="0" borderId="0" xfId="0" applyFont="1" applyProtection="1">
      <protection hidden="1"/>
    </xf>
    <xf numFmtId="0" fontId="5" fillId="0" borderId="0" xfId="0" applyFont="1" applyAlignment="1" applyProtection="1">
      <alignment horizontal="center" wrapText="1"/>
      <protection hidden="1"/>
    </xf>
    <xf numFmtId="44" fontId="13" fillId="0" borderId="0" xfId="0" applyNumberFormat="1" applyFont="1" applyProtection="1">
      <protection hidden="1"/>
    </xf>
    <xf numFmtId="44" fontId="5" fillId="0" borderId="22" xfId="0" applyNumberFormat="1" applyFont="1" applyBorder="1" applyProtection="1">
      <protection hidden="1"/>
    </xf>
    <xf numFmtId="0" fontId="30" fillId="0" borderId="9" xfId="0" applyFont="1" applyBorder="1" applyAlignment="1" applyProtection="1">
      <alignment horizontal="centerContinuous" vertical="top"/>
      <protection hidden="1"/>
    </xf>
    <xf numFmtId="0" fontId="8" fillId="0" borderId="0" xfId="0" applyFont="1"/>
    <xf numFmtId="0" fontId="5" fillId="0" borderId="0" xfId="0" applyFont="1"/>
    <xf numFmtId="0" fontId="15" fillId="0" borderId="0" xfId="0" applyFont="1" applyAlignment="1" applyProtection="1">
      <alignment horizontal="left"/>
      <protection hidden="1"/>
    </xf>
    <xf numFmtId="0" fontId="5" fillId="0" borderId="31" xfId="0" applyFont="1" applyBorder="1" applyProtection="1">
      <protection hidden="1"/>
    </xf>
    <xf numFmtId="0" fontId="5" fillId="0" borderId="0" xfId="0" applyFont="1" applyAlignment="1">
      <alignment horizontal="centerContinuous"/>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center" wrapText="1"/>
    </xf>
    <xf numFmtId="0" fontId="5" fillId="0" borderId="0" xfId="0" applyFont="1" applyAlignment="1">
      <alignment horizontal="center"/>
    </xf>
    <xf numFmtId="44" fontId="13" fillId="0" borderId="0" xfId="0" applyNumberFormat="1" applyFont="1" applyProtection="1">
      <protection locked="0"/>
    </xf>
    <xf numFmtId="0" fontId="14" fillId="0" borderId="0" xfId="0" applyFont="1" applyAlignment="1">
      <alignment horizontal="center"/>
    </xf>
    <xf numFmtId="0" fontId="5" fillId="0" borderId="0" xfId="0" applyFont="1" applyProtection="1">
      <protection locked="0"/>
    </xf>
    <xf numFmtId="44" fontId="5" fillId="0" borderId="0" xfId="0" applyNumberFormat="1" applyFont="1"/>
    <xf numFmtId="0" fontId="14" fillId="0" borderId="0" xfId="0" applyFont="1" applyAlignment="1">
      <alignment horizontal="left"/>
    </xf>
    <xf numFmtId="0" fontId="14" fillId="0" borderId="0" xfId="0" applyFont="1" applyAlignment="1">
      <alignment horizontal="centerContinuous"/>
    </xf>
    <xf numFmtId="0" fontId="27" fillId="0" borderId="0" xfId="0" applyFont="1" applyAlignment="1">
      <alignment horizontal="left"/>
    </xf>
    <xf numFmtId="0" fontId="11" fillId="0" borderId="0" xfId="0" applyFont="1" applyAlignment="1">
      <alignment horizontal="left"/>
    </xf>
    <xf numFmtId="0" fontId="14" fillId="0" borderId="0" xfId="0" applyFont="1"/>
    <xf numFmtId="0" fontId="8" fillId="0" borderId="0" xfId="0" applyFont="1" applyAlignment="1" applyProtection="1">
      <alignment horizontal="center" vertical="center"/>
      <protection hidden="1"/>
    </xf>
    <xf numFmtId="0" fontId="5" fillId="0" borderId="0" xfId="0" applyFont="1" applyAlignment="1" applyProtection="1">
      <alignment horizontal="left" vertical="top"/>
      <protection hidden="1"/>
    </xf>
    <xf numFmtId="0" fontId="14" fillId="0" borderId="0" xfId="0" applyFont="1" applyAlignment="1" applyProtection="1">
      <alignment horizontal="left" vertical="center"/>
      <protection hidden="1"/>
    </xf>
    <xf numFmtId="0" fontId="14" fillId="0" borderId="12" xfId="0" applyFont="1" applyBorder="1" applyAlignment="1" applyProtection="1">
      <alignment horizontal="left" vertical="center"/>
      <protection hidden="1"/>
    </xf>
    <xf numFmtId="0" fontId="5" fillId="0" borderId="12" xfId="0" applyFont="1" applyBorder="1" applyAlignment="1" applyProtection="1">
      <alignment horizontal="centerContinuous" wrapText="1"/>
      <protection hidden="1"/>
    </xf>
    <xf numFmtId="0" fontId="34" fillId="3" borderId="0" xfId="0" applyFont="1" applyFill="1" applyAlignment="1" applyProtection="1">
      <alignment horizontal="centerContinuous"/>
      <protection hidden="1"/>
    </xf>
    <xf numFmtId="0" fontId="34" fillId="0" borderId="0" xfId="0" applyFont="1" applyAlignment="1" applyProtection="1">
      <alignment horizontal="centerContinuous"/>
      <protection hidden="1"/>
    </xf>
    <xf numFmtId="0" fontId="14" fillId="0" borderId="3"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14" fillId="0" borderId="3"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7" fillId="0" borderId="0" xfId="0" applyFont="1" applyAlignment="1" applyProtection="1">
      <alignment vertical="center"/>
      <protection hidden="1"/>
    </xf>
    <xf numFmtId="44" fontId="7" fillId="0" borderId="0" xfId="0" applyNumberFormat="1" applyFont="1" applyAlignment="1" applyProtection="1">
      <alignment vertical="center"/>
      <protection hidden="1"/>
    </xf>
    <xf numFmtId="44" fontId="13" fillId="0" borderId="0" xfId="0" applyNumberFormat="1" applyFont="1" applyAlignment="1" applyProtection="1">
      <alignment horizontal="center" vertical="center"/>
      <protection hidden="1"/>
    </xf>
    <xf numFmtId="0" fontId="13" fillId="0" borderId="0" xfId="0" applyFont="1" applyAlignment="1" applyProtection="1">
      <alignment vertical="center"/>
      <protection hidden="1"/>
    </xf>
    <xf numFmtId="44" fontId="5" fillId="0" borderId="0" xfId="0" applyNumberFormat="1" applyFont="1" applyAlignment="1" applyProtection="1">
      <alignment horizontal="center" vertical="center"/>
      <protection hidden="1"/>
    </xf>
    <xf numFmtId="0" fontId="5" fillId="0" borderId="2" xfId="0" applyFont="1" applyBorder="1" applyAlignment="1" applyProtection="1">
      <alignment vertical="center"/>
      <protection locked="0"/>
    </xf>
    <xf numFmtId="44" fontId="5" fillId="0" borderId="2" xfId="0" applyNumberFormat="1" applyFont="1" applyBorder="1" applyAlignment="1" applyProtection="1">
      <alignment vertical="center"/>
      <protection locked="0"/>
    </xf>
    <xf numFmtId="44" fontId="5" fillId="0" borderId="0" xfId="0" applyNumberFormat="1" applyFont="1" applyAlignment="1" applyProtection="1">
      <alignment vertical="center"/>
      <protection hidden="1"/>
    </xf>
    <xf numFmtId="44" fontId="5" fillId="0" borderId="2" xfId="0" applyNumberFormat="1" applyFont="1" applyBorder="1" applyAlignment="1" applyProtection="1">
      <alignment vertical="center"/>
      <protection hidden="1"/>
    </xf>
    <xf numFmtId="44" fontId="5" fillId="0" borderId="32" xfId="0" applyNumberFormat="1" applyFont="1" applyBorder="1" applyAlignment="1" applyProtection="1">
      <alignment vertical="center"/>
      <protection hidden="1"/>
    </xf>
    <xf numFmtId="0" fontId="7" fillId="0" borderId="0" xfId="0" applyFont="1" applyAlignment="1" applyProtection="1">
      <alignment horizontal="left" vertical="center" wrapText="1"/>
      <protection hidden="1"/>
    </xf>
    <xf numFmtId="0" fontId="8" fillId="0" borderId="0" xfId="0" applyFont="1" applyAlignment="1" applyProtection="1">
      <alignment horizontal="right"/>
      <protection hidden="1"/>
    </xf>
    <xf numFmtId="0" fontId="5" fillId="0" borderId="2" xfId="0" applyFont="1" applyBorder="1" applyProtection="1">
      <protection locked="0"/>
    </xf>
    <xf numFmtId="44" fontId="5" fillId="0" borderId="22" xfId="0" applyNumberFormat="1" applyFont="1" applyBorder="1" applyProtection="1">
      <protection locked="0"/>
    </xf>
    <xf numFmtId="44" fontId="5" fillId="0" borderId="12" xfId="0" applyNumberFormat="1" applyFont="1" applyBorder="1" applyProtection="1">
      <protection hidden="1"/>
    </xf>
    <xf numFmtId="44" fontId="5" fillId="0" borderId="18" xfId="0" applyNumberFormat="1" applyFont="1" applyBorder="1" applyProtection="1">
      <protection locked="0"/>
    </xf>
    <xf numFmtId="0" fontId="12" fillId="0" borderId="0" xfId="0" applyFont="1"/>
    <xf numFmtId="0" fontId="8" fillId="0" borderId="0" xfId="0" applyFont="1" applyAlignment="1" applyProtection="1">
      <alignment horizontal="left" vertical="center" wrapText="1"/>
      <protection hidden="1"/>
    </xf>
    <xf numFmtId="0" fontId="23" fillId="0" borderId="33" xfId="0" applyFont="1" applyBorder="1" applyAlignment="1" applyProtection="1">
      <alignment horizontal="left" vertical="center"/>
      <protection hidden="1"/>
    </xf>
    <xf numFmtId="0" fontId="2" fillId="0" borderId="3" xfId="0" applyFont="1" applyBorder="1" applyProtection="1">
      <protection hidden="1"/>
    </xf>
    <xf numFmtId="0" fontId="2" fillId="0" borderId="0" xfId="0" applyFont="1" applyAlignment="1">
      <alignment horizontal="left" vertical="center" wrapText="1"/>
    </xf>
    <xf numFmtId="0" fontId="2" fillId="0" borderId="0" xfId="0" applyFont="1" applyProtection="1">
      <protection hidden="1"/>
    </xf>
    <xf numFmtId="44" fontId="0" fillId="0" borderId="0" xfId="0" applyNumberFormat="1" applyProtection="1">
      <protection hidden="1"/>
    </xf>
    <xf numFmtId="0" fontId="0" fillId="9" borderId="0" xfId="0" applyFill="1" applyProtection="1">
      <protection hidden="1"/>
    </xf>
    <xf numFmtId="0" fontId="38" fillId="4" borderId="34" xfId="3" applyFont="1" applyFill="1" applyBorder="1" applyAlignment="1" applyProtection="1">
      <alignment horizontal="center"/>
      <protection hidden="1"/>
    </xf>
    <xf numFmtId="0" fontId="40" fillId="4" borderId="34" xfId="4" applyFont="1" applyFill="1" applyBorder="1" applyAlignment="1" applyProtection="1">
      <alignment horizontal="center"/>
      <protection hidden="1"/>
    </xf>
    <xf numFmtId="0" fontId="41" fillId="0" borderId="0" xfId="4" applyProtection="1">
      <protection hidden="1"/>
    </xf>
    <xf numFmtId="4" fontId="38" fillId="0" borderId="1" xfId="3" applyNumberFormat="1" applyFont="1" applyBorder="1" applyAlignment="1" applyProtection="1">
      <alignment horizontal="right" wrapText="1"/>
      <protection hidden="1"/>
    </xf>
    <xf numFmtId="4" fontId="40" fillId="0" borderId="1" xfId="4" applyNumberFormat="1" applyFont="1" applyBorder="1" applyAlignment="1" applyProtection="1">
      <alignment horizontal="right" wrapText="1"/>
      <protection hidden="1"/>
    </xf>
    <xf numFmtId="165" fontId="40" fillId="0" borderId="1" xfId="4" applyNumberFormat="1" applyFont="1" applyBorder="1" applyAlignment="1" applyProtection="1">
      <alignment horizontal="right" wrapText="1"/>
      <protection hidden="1"/>
    </xf>
    <xf numFmtId="2" fontId="40" fillId="0" borderId="1" xfId="4" applyNumberFormat="1" applyFont="1" applyBorder="1" applyAlignment="1" applyProtection="1">
      <alignment horizontal="right" wrapText="1"/>
      <protection hidden="1"/>
    </xf>
    <xf numFmtId="0" fontId="38" fillId="4" borderId="34" xfId="3" applyFont="1" applyFill="1" applyBorder="1" applyAlignment="1">
      <alignment horizontal="center"/>
    </xf>
    <xf numFmtId="0" fontId="20" fillId="0" borderId="7" xfId="0" applyFont="1" applyBorder="1" applyAlignment="1" applyProtection="1">
      <alignment wrapText="1"/>
      <protection hidden="1"/>
    </xf>
    <xf numFmtId="0" fontId="2" fillId="0" borderId="15" xfId="0" applyFont="1" applyBorder="1" applyAlignment="1" applyProtection="1">
      <alignment horizontal="center" wrapText="1"/>
      <protection hidden="1"/>
    </xf>
    <xf numFmtId="0" fontId="2" fillId="0" borderId="0" xfId="0" applyFont="1" applyAlignment="1" applyProtection="1">
      <alignment horizontal="center" wrapText="1"/>
      <protection hidden="1"/>
    </xf>
    <xf numFmtId="44" fontId="5" fillId="11" borderId="4" xfId="0" applyNumberFormat="1" applyFont="1" applyFill="1" applyBorder="1" applyProtection="1">
      <protection hidden="1"/>
    </xf>
    <xf numFmtId="0" fontId="44" fillId="0" borderId="0" xfId="0" applyFont="1" applyAlignment="1" applyProtection="1">
      <alignment horizontal="justify"/>
      <protection hidden="1"/>
    </xf>
    <xf numFmtId="0" fontId="45" fillId="0" borderId="0" xfId="0" applyFont="1" applyAlignment="1">
      <alignment horizontal="justify"/>
    </xf>
    <xf numFmtId="0" fontId="44" fillId="0" borderId="0" xfId="0" applyFont="1" applyAlignment="1" applyProtection="1">
      <alignment wrapText="1"/>
      <protection hidden="1"/>
    </xf>
    <xf numFmtId="0" fontId="46" fillId="0" borderId="0" xfId="0" applyFont="1" applyAlignment="1">
      <alignment horizontal="justify"/>
    </xf>
    <xf numFmtId="0" fontId="44" fillId="0" borderId="0" xfId="0" applyFont="1" applyAlignment="1">
      <alignment horizontal="justify"/>
    </xf>
    <xf numFmtId="0" fontId="44" fillId="0" borderId="0" xfId="0" applyFont="1" applyAlignment="1" applyProtection="1">
      <alignment horizontal="justify" wrapText="1"/>
      <protection hidden="1"/>
    </xf>
    <xf numFmtId="0" fontId="0" fillId="0" borderId="0" xfId="0" applyAlignment="1" applyProtection="1">
      <alignment wrapText="1"/>
      <protection hidden="1"/>
    </xf>
    <xf numFmtId="0" fontId="10" fillId="0" borderId="28" xfId="0" applyFont="1" applyBorder="1" applyAlignment="1" applyProtection="1">
      <alignment horizontal="center" vertical="center"/>
      <protection locked="0"/>
    </xf>
    <xf numFmtId="42" fontId="2" fillId="0" borderId="3" xfId="0" applyNumberFormat="1" applyFont="1" applyBorder="1" applyAlignment="1" applyProtection="1">
      <alignment horizontal="center" vertical="center"/>
      <protection locked="0"/>
    </xf>
    <xf numFmtId="0" fontId="2" fillId="0" borderId="2" xfId="0" applyFont="1" applyBorder="1" applyProtection="1">
      <protection locked="0"/>
    </xf>
    <xf numFmtId="0" fontId="2" fillId="15" borderId="9" xfId="0" applyFont="1" applyFill="1" applyBorder="1" applyProtection="1">
      <protection hidden="1"/>
    </xf>
    <xf numFmtId="44" fontId="2" fillId="15" borderId="0" xfId="0" applyNumberFormat="1" applyFont="1" applyFill="1" applyAlignment="1" applyProtection="1">
      <alignment horizontal="left"/>
      <protection hidden="1"/>
    </xf>
    <xf numFmtId="0" fontId="36" fillId="15" borderId="28" xfId="0" applyFont="1" applyFill="1" applyBorder="1" applyAlignment="1" applyProtection="1">
      <alignment horizontal="center" vertical="center"/>
      <protection locked="0"/>
    </xf>
    <xf numFmtId="44" fontId="2" fillId="15" borderId="0" xfId="0" applyNumberFormat="1" applyFont="1" applyFill="1" applyAlignment="1" applyProtection="1">
      <alignment horizontal="left" vertical="center"/>
      <protection hidden="1"/>
    </xf>
    <xf numFmtId="0" fontId="2" fillId="15" borderId="10" xfId="0" applyFont="1" applyFill="1" applyBorder="1" applyProtection="1">
      <protection hidden="1"/>
    </xf>
    <xf numFmtId="0" fontId="2" fillId="0" borderId="0" xfId="0" applyFont="1" applyAlignment="1" applyProtection="1">
      <alignment horizontal="left" vertical="center"/>
      <protection hidden="1"/>
    </xf>
    <xf numFmtId="0" fontId="13" fillId="16" borderId="9" xfId="0" applyFont="1" applyFill="1" applyBorder="1" applyAlignment="1" applyProtection="1">
      <alignment horizontal="center"/>
      <protection hidden="1"/>
    </xf>
    <xf numFmtId="0" fontId="36" fillId="16" borderId="28" xfId="0" applyFont="1" applyFill="1" applyBorder="1" applyAlignment="1" applyProtection="1">
      <alignment horizontal="center" vertical="center"/>
      <protection locked="0"/>
    </xf>
    <xf numFmtId="44" fontId="2" fillId="16" borderId="0" xfId="0" applyNumberFormat="1" applyFont="1" applyFill="1" applyAlignment="1" applyProtection="1">
      <alignment horizontal="left"/>
      <protection hidden="1"/>
    </xf>
    <xf numFmtId="44" fontId="2" fillId="16" borderId="0" xfId="0" applyNumberFormat="1" applyFont="1" applyFill="1" applyAlignment="1" applyProtection="1">
      <alignment horizontal="left" vertical="center"/>
      <protection hidden="1"/>
    </xf>
    <xf numFmtId="0" fontId="5" fillId="16" borderId="10" xfId="0" applyFont="1" applyFill="1" applyBorder="1" applyProtection="1">
      <protection hidden="1"/>
    </xf>
    <xf numFmtId="44" fontId="5" fillId="0" borderId="3" xfId="0" applyNumberFormat="1" applyFont="1" applyBorder="1" applyAlignment="1" applyProtection="1">
      <alignment horizontal="left" vertical="center"/>
      <protection locked="0" hidden="1"/>
    </xf>
    <xf numFmtId="0" fontId="5" fillId="0" borderId="48" xfId="0" applyFont="1" applyBorder="1" applyAlignment="1" applyProtection="1">
      <alignment horizontal="center"/>
      <protection hidden="1"/>
    </xf>
    <xf numFmtId="0" fontId="8" fillId="0" borderId="18" xfId="0" applyFont="1" applyBorder="1" applyProtection="1">
      <protection hidden="1"/>
    </xf>
    <xf numFmtId="44" fontId="5" fillId="0" borderId="30" xfId="0" applyNumberFormat="1" applyFont="1" applyBorder="1" applyProtection="1">
      <protection hidden="1"/>
    </xf>
    <xf numFmtId="0" fontId="5" fillId="0" borderId="3"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0" xfId="7"/>
    <xf numFmtId="0" fontId="2" fillId="0" borderId="0" xfId="7" applyAlignment="1">
      <alignment vertical="top" wrapText="1"/>
    </xf>
    <xf numFmtId="0" fontId="2" fillId="0" borderId="0" xfId="7" applyAlignment="1">
      <alignment horizontal="left" vertical="top" wrapText="1"/>
    </xf>
    <xf numFmtId="0" fontId="2" fillId="0" borderId="0" xfId="7" applyAlignment="1" applyProtection="1">
      <alignment horizontal="justify"/>
      <protection hidden="1"/>
    </xf>
    <xf numFmtId="0" fontId="2" fillId="0" borderId="0" xfId="7" applyAlignment="1">
      <alignment wrapText="1"/>
    </xf>
    <xf numFmtId="0" fontId="2" fillId="0" borderId="0" xfId="7" applyAlignment="1">
      <alignment horizontal="center" vertical="top"/>
    </xf>
    <xf numFmtId="0" fontId="12" fillId="0" borderId="0" xfId="0" applyFont="1" applyProtection="1">
      <protection locked="0"/>
    </xf>
    <xf numFmtId="0" fontId="8" fillId="0" borderId="0" xfId="0" applyFont="1" applyAlignment="1" applyProtection="1">
      <alignment horizontal="left" wrapText="1"/>
      <protection hidden="1"/>
    </xf>
    <xf numFmtId="0" fontId="33" fillId="0" borderId="0" xfId="0" applyFont="1" applyAlignment="1" applyProtection="1">
      <alignment horizontal="center"/>
      <protection hidden="1"/>
    </xf>
    <xf numFmtId="0" fontId="5" fillId="0" borderId="0" xfId="0" applyFont="1" applyAlignment="1" applyProtection="1">
      <alignment horizontal="center"/>
      <protection locked="0"/>
    </xf>
    <xf numFmtId="0" fontId="2" fillId="0" borderId="0" xfId="0" applyFont="1" applyProtection="1">
      <protection locked="0"/>
    </xf>
    <xf numFmtId="0" fontId="5" fillId="0" borderId="22" xfId="0" applyFont="1" applyBorder="1" applyProtection="1">
      <protection locked="0"/>
    </xf>
    <xf numFmtId="44" fontId="5" fillId="0" borderId="2" xfId="9" applyFont="1" applyBorder="1" applyProtection="1">
      <protection locked="0"/>
    </xf>
    <xf numFmtId="0" fontId="2" fillId="0" borderId="0" xfId="0" applyFont="1" applyAlignment="1" applyProtection="1">
      <alignment horizontal="right"/>
      <protection hidden="1"/>
    </xf>
    <xf numFmtId="0" fontId="8" fillId="0" borderId="0" xfId="0" applyFont="1" applyAlignment="1" applyProtection="1">
      <alignment vertical="center"/>
      <protection hidden="1"/>
    </xf>
    <xf numFmtId="0" fontId="30" fillId="0" borderId="0" xfId="0" applyFont="1" applyAlignment="1" applyProtection="1">
      <alignment vertical="top"/>
      <protection hidden="1"/>
    </xf>
    <xf numFmtId="0" fontId="2" fillId="0" borderId="0" xfId="0" quotePrefix="1" applyFont="1" applyAlignment="1" applyProtection="1">
      <alignment horizontal="center" wrapText="1"/>
      <protection hidden="1"/>
    </xf>
    <xf numFmtId="0" fontId="12" fillId="0" borderId="0" xfId="0" applyFont="1" applyProtection="1">
      <protection locked="0" hidden="1"/>
    </xf>
    <xf numFmtId="44" fontId="5" fillId="0" borderId="0" xfId="9" applyFont="1" applyProtection="1"/>
    <xf numFmtId="9" fontId="5" fillId="0" borderId="0" xfId="6" applyFont="1" applyProtection="1"/>
    <xf numFmtId="0" fontId="11" fillId="0" borderId="28" xfId="0" applyFont="1" applyBorder="1" applyAlignment="1" applyProtection="1">
      <alignment horizontal="center" vertical="center"/>
      <protection locked="0"/>
    </xf>
    <xf numFmtId="44" fontId="5" fillId="0" borderId="4" xfId="0" applyNumberFormat="1" applyFont="1" applyBorder="1"/>
    <xf numFmtId="9" fontId="5" fillId="0" borderId="3" xfId="6" applyFont="1" applyBorder="1" applyAlignment="1" applyProtection="1">
      <alignment horizontal="right"/>
      <protection hidden="1"/>
    </xf>
    <xf numFmtId="0" fontId="14" fillId="0" borderId="35" xfId="0" applyFont="1" applyBorder="1" applyAlignment="1" applyProtection="1">
      <alignment horizontal="left"/>
      <protection hidden="1"/>
    </xf>
    <xf numFmtId="0" fontId="2" fillId="0" borderId="46" xfId="0" applyFont="1" applyBorder="1" applyProtection="1">
      <protection hidden="1"/>
    </xf>
    <xf numFmtId="0" fontId="2" fillId="0" borderId="46" xfId="0" applyFont="1" applyBorder="1" applyAlignment="1" applyProtection="1">
      <alignment horizontal="center"/>
      <protection hidden="1"/>
    </xf>
    <xf numFmtId="0" fontId="2" fillId="0" borderId="55" xfId="0" applyFont="1" applyBorder="1" applyProtection="1">
      <protection hidden="1"/>
    </xf>
    <xf numFmtId="0" fontId="2" fillId="0" borderId="0" xfId="7" applyAlignment="1">
      <alignment vertical="top"/>
    </xf>
    <xf numFmtId="0" fontId="2" fillId="0" borderId="0" xfId="0" applyFont="1" applyAlignment="1">
      <alignment horizontal="justify"/>
    </xf>
    <xf numFmtId="0" fontId="8" fillId="0" borderId="0" xfId="0" applyFont="1" applyAlignment="1">
      <alignment horizontal="justify"/>
    </xf>
    <xf numFmtId="0" fontId="10" fillId="0" borderId="0" xfId="7" applyFont="1" applyAlignment="1">
      <alignment horizontal="center"/>
    </xf>
    <xf numFmtId="0" fontId="2" fillId="0" borderId="0" xfId="0" applyFont="1"/>
    <xf numFmtId="0" fontId="8" fillId="0" borderId="0" xfId="0" applyFont="1" applyProtection="1">
      <protection locked="0"/>
    </xf>
    <xf numFmtId="0" fontId="25" fillId="0" borderId="0" xfId="0" applyFont="1" applyAlignment="1" applyProtection="1">
      <alignment horizontal="left"/>
      <protection locked="0"/>
    </xf>
    <xf numFmtId="0" fontId="25" fillId="0" borderId="0" xfId="0" applyFont="1" applyProtection="1">
      <protection locked="0"/>
    </xf>
    <xf numFmtId="0" fontId="5" fillId="0" borderId="59" xfId="0" applyFont="1" applyBorder="1" applyAlignment="1" applyProtection="1">
      <alignment horizontal="center"/>
      <protection hidden="1"/>
    </xf>
    <xf numFmtId="0" fontId="2" fillId="0" borderId="29" xfId="0" applyFont="1" applyBorder="1" applyProtection="1">
      <protection hidden="1"/>
    </xf>
    <xf numFmtId="44" fontId="5" fillId="0" borderId="29" xfId="0" applyNumberFormat="1" applyFont="1" applyBorder="1" applyProtection="1">
      <protection locked="0"/>
    </xf>
    <xf numFmtId="44" fontId="5" fillId="0" borderId="30" xfId="0" applyNumberFormat="1" applyFont="1" applyBorder="1" applyProtection="1">
      <protection locked="0"/>
    </xf>
    <xf numFmtId="0" fontId="8" fillId="0" borderId="5" xfId="0" applyFont="1" applyBorder="1" applyProtection="1">
      <protection hidden="1"/>
    </xf>
    <xf numFmtId="44" fontId="8" fillId="0" borderId="5" xfId="0" applyNumberFormat="1" applyFont="1" applyBorder="1" applyProtection="1">
      <protection hidden="1"/>
    </xf>
    <xf numFmtId="44" fontId="8" fillId="0" borderId="20" xfId="0" applyNumberFormat="1" applyFont="1" applyBorder="1" applyProtection="1">
      <protection hidden="1"/>
    </xf>
    <xf numFmtId="0" fontId="8" fillId="0" borderId="29" xfId="0" applyFont="1" applyBorder="1" applyProtection="1">
      <protection hidden="1"/>
    </xf>
    <xf numFmtId="44" fontId="8" fillId="0" borderId="60" xfId="0" applyNumberFormat="1" applyFont="1" applyBorder="1" applyProtection="1">
      <protection hidden="1"/>
    </xf>
    <xf numFmtId="44" fontId="8" fillId="0" borderId="61" xfId="0" applyNumberFormat="1" applyFont="1" applyBorder="1" applyProtection="1">
      <protection hidden="1"/>
    </xf>
    <xf numFmtId="44" fontId="8" fillId="0" borderId="18" xfId="0" applyNumberFormat="1" applyFont="1" applyBorder="1" applyProtection="1">
      <protection hidden="1"/>
    </xf>
    <xf numFmtId="44" fontId="8" fillId="0" borderId="19" xfId="0" applyNumberFormat="1" applyFont="1" applyBorder="1" applyProtection="1">
      <protection hidden="1"/>
    </xf>
    <xf numFmtId="0" fontId="30" fillId="0" borderId="0" xfId="0" applyFont="1" applyProtection="1">
      <protection hidden="1"/>
    </xf>
    <xf numFmtId="0" fontId="2" fillId="0" borderId="0" xfId="0" applyFont="1" applyAlignment="1" applyProtection="1">
      <alignment horizontal="justify"/>
      <protection hidden="1"/>
    </xf>
    <xf numFmtId="0" fontId="12" fillId="0" borderId="0" xfId="11" applyFont="1" applyProtection="1">
      <protection locked="0"/>
    </xf>
    <xf numFmtId="0" fontId="14" fillId="0" borderId="0" xfId="11" applyFont="1" applyAlignment="1" applyProtection="1">
      <alignment horizontal="center"/>
      <protection locked="0"/>
    </xf>
    <xf numFmtId="44" fontId="12" fillId="0" borderId="3" xfId="8" applyFont="1" applyBorder="1" applyAlignment="1" applyProtection="1">
      <alignment horizontal="right"/>
      <protection locked="0"/>
    </xf>
    <xf numFmtId="0" fontId="12" fillId="0" borderId="3" xfId="11" applyFont="1" applyBorder="1" applyAlignment="1" applyProtection="1">
      <alignment horizontal="left" vertical="top" wrapText="1"/>
      <protection locked="0"/>
    </xf>
    <xf numFmtId="44" fontId="12" fillId="0" borderId="3" xfId="8" applyFont="1" applyBorder="1" applyAlignment="1" applyProtection="1">
      <alignment horizontal="left"/>
      <protection locked="0"/>
    </xf>
    <xf numFmtId="0" fontId="10" fillId="0" borderId="0" xfId="11" applyFont="1" applyProtection="1">
      <protection locked="0"/>
    </xf>
    <xf numFmtId="0" fontId="12" fillId="0" borderId="0" xfId="11" applyFont="1" applyAlignment="1" applyProtection="1">
      <alignment horizontal="center" wrapText="1"/>
      <protection locked="0"/>
    </xf>
    <xf numFmtId="0" fontId="12" fillId="0" borderId="3" xfId="11" applyFont="1" applyBorder="1" applyProtection="1">
      <protection locked="0"/>
    </xf>
    <xf numFmtId="44" fontId="12" fillId="0" borderId="3" xfId="8" applyFont="1" applyBorder="1" applyProtection="1">
      <protection locked="0"/>
    </xf>
    <xf numFmtId="0" fontId="12" fillId="0" borderId="0" xfId="7" applyFont="1" applyProtection="1">
      <protection locked="0"/>
    </xf>
    <xf numFmtId="0" fontId="14" fillId="0" borderId="0" xfId="7" applyFont="1" applyAlignment="1" applyProtection="1">
      <alignment horizontal="center"/>
      <protection locked="0"/>
    </xf>
    <xf numFmtId="0" fontId="56" fillId="0" borderId="0" xfId="7" applyFont="1" applyProtection="1">
      <protection locked="0"/>
    </xf>
    <xf numFmtId="0" fontId="10" fillId="0" borderId="0" xfId="11" applyFont="1" applyAlignment="1" applyProtection="1">
      <alignment vertical="top"/>
      <protection locked="0"/>
    </xf>
    <xf numFmtId="0" fontId="30" fillId="0" borderId="0" xfId="0" applyFont="1" applyAlignment="1" applyProtection="1">
      <alignment wrapText="1"/>
      <protection hidden="1"/>
    </xf>
    <xf numFmtId="0" fontId="10" fillId="0" borderId="0" xfId="0" applyFont="1" applyAlignment="1" applyProtection="1">
      <alignment horizontal="center" vertical="center"/>
      <protection locked="0"/>
    </xf>
    <xf numFmtId="0" fontId="2" fillId="0" borderId="0" xfId="7" applyProtection="1">
      <protection locked="0"/>
    </xf>
    <xf numFmtId="0" fontId="18" fillId="0" borderId="0" xfId="0" applyFont="1" applyAlignment="1" applyProtection="1">
      <alignment horizontal="left" vertical="top" wrapText="1"/>
      <protection hidden="1"/>
    </xf>
    <xf numFmtId="0" fontId="18" fillId="0" borderId="0" xfId="0" applyFont="1" applyAlignment="1" applyProtection="1">
      <alignment horizontal="left" vertical="top" wrapText="1"/>
      <protection locked="0"/>
    </xf>
    <xf numFmtId="0" fontId="8" fillId="0" borderId="0" xfId="0" applyFont="1" applyAlignment="1" applyProtection="1">
      <alignment horizontal="right" vertical="top"/>
      <protection hidden="1"/>
    </xf>
    <xf numFmtId="0" fontId="8" fillId="0" borderId="0" xfId="0" applyFont="1" applyAlignment="1" applyProtection="1">
      <alignment vertical="top"/>
      <protection hidden="1"/>
    </xf>
    <xf numFmtId="0" fontId="12" fillId="0" borderId="2" xfId="0" applyFont="1" applyBorder="1" applyAlignment="1" applyProtection="1">
      <alignment horizontal="center"/>
      <protection hidden="1"/>
    </xf>
    <xf numFmtId="44" fontId="12" fillId="0" borderId="2" xfId="0" applyNumberFormat="1" applyFont="1" applyBorder="1" applyAlignment="1" applyProtection="1">
      <alignment horizontal="center"/>
      <protection hidden="1"/>
    </xf>
    <xf numFmtId="43" fontId="5" fillId="0" borderId="22" xfId="0" applyNumberFormat="1" applyFont="1" applyBorder="1" applyProtection="1">
      <protection locked="0"/>
    </xf>
    <xf numFmtId="164" fontId="5" fillId="0" borderId="22" xfId="0" applyNumberFormat="1" applyFont="1" applyBorder="1" applyProtection="1">
      <protection locked="0"/>
    </xf>
    <xf numFmtId="164" fontId="5" fillId="0" borderId="2" xfId="0" applyNumberFormat="1" applyFont="1" applyBorder="1" applyProtection="1">
      <protection locked="0"/>
    </xf>
    <xf numFmtId="37" fontId="2" fillId="0" borderId="0" xfId="0" applyNumberFormat="1" applyFont="1" applyProtection="1">
      <protection hidden="1"/>
    </xf>
    <xf numFmtId="37" fontId="2" fillId="0" borderId="22" xfId="0" applyNumberFormat="1" applyFont="1" applyBorder="1" applyProtection="1">
      <protection hidden="1"/>
    </xf>
    <xf numFmtId="0" fontId="10" fillId="0" borderId="0" xfId="11" applyFont="1" applyAlignment="1" applyProtection="1">
      <alignment horizontal="left" vertical="top" wrapText="1"/>
      <protection locked="0"/>
    </xf>
    <xf numFmtId="0" fontId="53" fillId="0" borderId="0" xfId="11" applyFont="1" applyAlignment="1" applyProtection="1">
      <alignment horizontal="center"/>
      <protection locked="0"/>
    </xf>
    <xf numFmtId="0" fontId="53" fillId="0" borderId="0" xfId="7" applyFont="1" applyAlignment="1" applyProtection="1">
      <alignment horizontal="center"/>
      <protection locked="0"/>
    </xf>
    <xf numFmtId="0" fontId="6" fillId="0" borderId="0" xfId="0" applyFont="1" applyAlignment="1" applyProtection="1">
      <alignment horizontal="center" vertical="center" wrapText="1"/>
      <protection locked="0"/>
    </xf>
    <xf numFmtId="0" fontId="4" fillId="0" borderId="0" xfId="7" applyFont="1" applyProtection="1">
      <protection locked="0"/>
    </xf>
    <xf numFmtId="0" fontId="4" fillId="0" borderId="0" xfId="7" applyFont="1" applyAlignment="1" applyProtection="1">
      <alignment horizontal="center" vertical="center"/>
      <protection locked="0"/>
    </xf>
    <xf numFmtId="0" fontId="2" fillId="0" borderId="0" xfId="7" applyAlignment="1" applyProtection="1">
      <alignment horizontal="left" vertical="top" wrapText="1"/>
      <protection locked="0"/>
    </xf>
    <xf numFmtId="0" fontId="2" fillId="0" borderId="0" xfId="7" applyAlignment="1" applyProtection="1">
      <alignment horizontal="left" wrapText="1"/>
      <protection locked="0"/>
    </xf>
    <xf numFmtId="44" fontId="2" fillId="0" borderId="0" xfId="7" applyNumberFormat="1" applyProtection="1">
      <protection locked="0"/>
    </xf>
    <xf numFmtId="0" fontId="2" fillId="0" borderId="46" xfId="7" applyBorder="1" applyAlignment="1">
      <alignment horizontal="center"/>
    </xf>
    <xf numFmtId="44" fontId="2" fillId="0" borderId="58" xfId="7" applyNumberFormat="1" applyBorder="1"/>
    <xf numFmtId="0" fontId="4" fillId="0" borderId="0" xfId="11" applyFont="1" applyAlignment="1">
      <alignment horizontal="center"/>
    </xf>
    <xf numFmtId="0" fontId="12" fillId="0" borderId="0" xfId="11" applyFont="1"/>
    <xf numFmtId="0" fontId="2" fillId="0" borderId="7" xfId="11" applyBorder="1" applyAlignment="1">
      <alignment horizontal="center"/>
    </xf>
    <xf numFmtId="0" fontId="14" fillId="0" borderId="0" xfId="11" applyFont="1" applyAlignment="1">
      <alignment horizontal="center"/>
    </xf>
    <xf numFmtId="0" fontId="12" fillId="0" borderId="12" xfId="11" applyFont="1" applyBorder="1" applyAlignment="1">
      <alignment horizontal="center" wrapText="1"/>
    </xf>
    <xf numFmtId="44" fontId="12" fillId="0" borderId="58" xfId="11" applyNumberFormat="1" applyFont="1" applyBorder="1"/>
    <xf numFmtId="0" fontId="55" fillId="0" borderId="0" xfId="7" applyFont="1" applyAlignment="1">
      <alignment horizontal="center"/>
    </xf>
    <xf numFmtId="0" fontId="4" fillId="0" borderId="0" xfId="7" applyFont="1" applyAlignment="1">
      <alignment horizontal="center"/>
    </xf>
    <xf numFmtId="0" fontId="2" fillId="0" borderId="7" xfId="7" applyBorder="1" applyAlignment="1">
      <alignment horizontal="center"/>
    </xf>
    <xf numFmtId="0" fontId="12" fillId="0" borderId="0" xfId="7" applyFont="1"/>
    <xf numFmtId="0" fontId="58" fillId="0" borderId="0" xfId="0" applyFont="1" applyProtection="1">
      <protection locked="0"/>
    </xf>
    <xf numFmtId="0" fontId="58" fillId="0" borderId="0" xfId="0" applyFont="1"/>
    <xf numFmtId="0" fontId="57" fillId="0" borderId="0" xfId="0" applyFont="1" applyAlignment="1">
      <alignment horizontal="centerContinuous"/>
    </xf>
    <xf numFmtId="0" fontId="64" fillId="0" borderId="0" xfId="0" applyFont="1" applyAlignment="1">
      <alignment horizontal="centerContinuous"/>
    </xf>
    <xf numFmtId="0" fontId="58" fillId="0" borderId="3" xfId="0" applyFont="1" applyBorder="1" applyProtection="1">
      <protection locked="0"/>
    </xf>
    <xf numFmtId="0" fontId="59" fillId="0" borderId="0" xfId="0" applyFont="1"/>
    <xf numFmtId="49" fontId="58" fillId="0" borderId="3" xfId="0" applyNumberFormat="1" applyFont="1" applyBorder="1" applyProtection="1">
      <protection locked="0"/>
    </xf>
    <xf numFmtId="37" fontId="58" fillId="0" borderId="3" xfId="1" applyFont="1" applyFill="1" applyBorder="1" applyProtection="1">
      <protection locked="0"/>
    </xf>
    <xf numFmtId="0" fontId="58" fillId="0" borderId="62" xfId="0" applyFont="1" applyBorder="1"/>
    <xf numFmtId="39" fontId="58" fillId="0" borderId="3" xfId="1" applyNumberFormat="1" applyFont="1" applyFill="1" applyBorder="1" applyProtection="1">
      <protection locked="0"/>
    </xf>
    <xf numFmtId="0" fontId="58" fillId="0" borderId="36" xfId="0" applyFont="1" applyBorder="1"/>
    <xf numFmtId="0" fontId="58" fillId="0" borderId="35" xfId="0" applyFont="1" applyBorder="1"/>
    <xf numFmtId="166" fontId="58" fillId="0" borderId="3" xfId="1" applyNumberFormat="1" applyFont="1" applyFill="1" applyBorder="1" applyProtection="1">
      <protection locked="0"/>
    </xf>
    <xf numFmtId="0" fontId="58" fillId="0" borderId="47" xfId="0" applyFont="1" applyBorder="1"/>
    <xf numFmtId="0" fontId="58" fillId="0" borderId="0" xfId="0" applyFont="1" applyAlignment="1">
      <alignment horizontal="left" vertical="center"/>
    </xf>
    <xf numFmtId="0" fontId="58" fillId="0" borderId="0" xfId="0" applyFont="1" applyAlignment="1">
      <alignment horizontal="right"/>
    </xf>
    <xf numFmtId="0" fontId="2"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Alignment="1" applyProtection="1">
      <alignment horizontal="centerContinuous"/>
      <protection locked="0"/>
    </xf>
    <xf numFmtId="0" fontId="2" fillId="0" borderId="0" xfId="0" applyFont="1" applyAlignment="1">
      <alignment horizontal="left"/>
    </xf>
    <xf numFmtId="0" fontId="2" fillId="0" borderId="0" xfId="0" quotePrefix="1" applyFont="1" applyAlignment="1">
      <alignment horizontal="center"/>
    </xf>
    <xf numFmtId="4" fontId="2" fillId="0" borderId="0" xfId="0" applyNumberFormat="1" applyFont="1" applyAlignment="1">
      <alignment horizontal="right"/>
    </xf>
    <xf numFmtId="0" fontId="2" fillId="0" borderId="0" xfId="0" applyFont="1" applyAlignment="1" applyProtection="1">
      <alignment horizontal="center"/>
      <protection locked="0"/>
    </xf>
    <xf numFmtId="4" fontId="2" fillId="0" borderId="0" xfId="0" applyNumberFormat="1" applyFont="1" applyAlignment="1" applyProtection="1">
      <alignment horizontal="right"/>
      <protection locked="0"/>
    </xf>
    <xf numFmtId="0" fontId="2" fillId="0" borderId="0" xfId="0" applyFont="1" applyAlignment="1" applyProtection="1">
      <alignment horizontal="left"/>
      <protection locked="0"/>
    </xf>
    <xf numFmtId="4" fontId="2" fillId="0" borderId="2" xfId="0" applyNumberFormat="1" applyFont="1" applyBorder="1" applyAlignment="1" applyProtection="1">
      <alignment horizontal="right"/>
      <protection locked="0"/>
    </xf>
    <xf numFmtId="4" fontId="2" fillId="0" borderId="2" xfId="1" applyNumberFormat="1" applyFont="1" applyBorder="1" applyAlignment="1" applyProtection="1">
      <alignment horizontal="right"/>
    </xf>
    <xf numFmtId="3" fontId="2" fillId="0" borderId="2" xfId="0" applyNumberFormat="1" applyFont="1" applyBorder="1" applyAlignment="1">
      <alignment horizontal="right"/>
    </xf>
    <xf numFmtId="169" fontId="2" fillId="0" borderId="0" xfId="0" applyNumberFormat="1" applyFont="1" applyAlignment="1">
      <alignment horizontal="right"/>
    </xf>
    <xf numFmtId="0" fontId="2" fillId="0" borderId="0" xfId="0" applyFont="1" applyAlignment="1">
      <alignment horizontal="center"/>
    </xf>
    <xf numFmtId="0" fontId="2" fillId="0" borderId="0" xfId="0" applyFont="1" applyAlignment="1" applyProtection="1">
      <alignment vertical="center"/>
      <protection locked="0"/>
    </xf>
    <xf numFmtId="168" fontId="2" fillId="0" borderId="0" xfId="0" applyNumberFormat="1" applyFont="1" applyAlignment="1" applyProtection="1">
      <alignment horizontal="right"/>
      <protection locked="0"/>
    </xf>
    <xf numFmtId="43" fontId="2" fillId="0" borderId="0" xfId="0" applyNumberFormat="1" applyFont="1" applyAlignment="1" applyProtection="1">
      <alignment vertical="center"/>
      <protection locked="0"/>
    </xf>
    <xf numFmtId="168" fontId="2" fillId="0" borderId="0" xfId="0" applyNumberFormat="1" applyFont="1" applyAlignment="1">
      <alignment horizontal="right"/>
    </xf>
    <xf numFmtId="168" fontId="2" fillId="0" borderId="3" xfId="0" applyNumberFormat="1" applyFont="1" applyBorder="1" applyAlignment="1" applyProtection="1">
      <alignment horizontal="right"/>
      <protection locked="0"/>
    </xf>
    <xf numFmtId="43" fontId="2" fillId="0" borderId="0" xfId="0" applyNumberFormat="1" applyFont="1"/>
    <xf numFmtId="167" fontId="2" fillId="0" borderId="58" xfId="0" applyNumberFormat="1" applyFont="1" applyBorder="1" applyAlignment="1">
      <alignment horizontal="right"/>
    </xf>
    <xf numFmtId="43" fontId="2" fillId="0" borderId="0" xfId="0" applyNumberFormat="1" applyFont="1" applyAlignment="1">
      <alignment vertical="center"/>
    </xf>
    <xf numFmtId="0" fontId="2" fillId="0" borderId="0" xfId="0" applyFont="1" applyAlignment="1">
      <alignment vertical="center"/>
    </xf>
    <xf numFmtId="167" fontId="2" fillId="0" borderId="0" xfId="0" applyNumberFormat="1" applyFont="1" applyAlignment="1">
      <alignment vertical="center"/>
    </xf>
    <xf numFmtId="167" fontId="2" fillId="0" borderId="58" xfId="0" applyNumberFormat="1" applyFont="1" applyBorder="1" applyAlignment="1">
      <alignment vertical="center"/>
    </xf>
    <xf numFmtId="167" fontId="2" fillId="0" borderId="0" xfId="0" applyNumberFormat="1" applyFont="1" applyAlignment="1" applyProtection="1">
      <alignment vertical="center"/>
      <protection locked="0"/>
    </xf>
    <xf numFmtId="0" fontId="8" fillId="0" borderId="0" xfId="0" applyFont="1" applyAlignment="1">
      <alignment vertical="top"/>
    </xf>
    <xf numFmtId="0" fontId="2" fillId="0" borderId="0" xfId="0" applyFont="1" applyAlignment="1" applyProtection="1">
      <alignment horizontal="left" vertical="center" wrapText="1"/>
      <protection locked="0"/>
    </xf>
    <xf numFmtId="164" fontId="2" fillId="0" borderId="0" xfId="0" applyNumberFormat="1" applyFont="1" applyAlignment="1" applyProtection="1">
      <alignment horizontal="center"/>
      <protection locked="0"/>
    </xf>
    <xf numFmtId="0" fontId="2" fillId="0" borderId="0" xfId="0" applyFont="1" applyAlignment="1" applyProtection="1">
      <alignment horizontal="justify"/>
      <protection locked="0"/>
    </xf>
    <xf numFmtId="0" fontId="8" fillId="0" borderId="0" xfId="0" applyFont="1" applyAlignment="1" applyProtection="1">
      <alignment horizontal="left" vertical="top" wrapText="1"/>
      <protection locked="0"/>
    </xf>
    <xf numFmtId="0" fontId="8"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8" fillId="0" borderId="0" xfId="0" applyFont="1" applyAlignment="1">
      <alignment horizontal="left"/>
    </xf>
    <xf numFmtId="0" fontId="2" fillId="0" borderId="0" xfId="0" applyFont="1" applyAlignment="1">
      <alignment horizontal="left" wrapText="1"/>
    </xf>
    <xf numFmtId="43" fontId="2" fillId="0" borderId="0" xfId="0" applyNumberFormat="1" applyFont="1" applyAlignment="1">
      <alignment horizontal="left"/>
    </xf>
    <xf numFmtId="0" fontId="8" fillId="0" borderId="0" xfId="0" applyFont="1" applyAlignment="1">
      <alignment vertical="center"/>
    </xf>
    <xf numFmtId="0" fontId="8" fillId="0" borderId="0" xfId="0" applyFont="1" applyAlignment="1" applyProtection="1">
      <alignment vertical="center"/>
      <protection locked="0"/>
    </xf>
    <xf numFmtId="43" fontId="8" fillId="0" borderId="0" xfId="0" applyNumberFormat="1" applyFont="1" applyAlignme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center" vertical="top"/>
      <protection locked="0"/>
    </xf>
    <xf numFmtId="44" fontId="2" fillId="0" borderId="2" xfId="9" applyFont="1" applyBorder="1" applyProtection="1">
      <protection locked="0"/>
    </xf>
    <xf numFmtId="44" fontId="5" fillId="2" borderId="65" xfId="0" applyNumberFormat="1" applyFont="1" applyFill="1" applyBorder="1" applyProtection="1">
      <protection hidden="1"/>
    </xf>
    <xf numFmtId="44" fontId="5" fillId="0" borderId="65" xfId="0" applyNumberFormat="1" applyFont="1" applyBorder="1" applyProtection="1">
      <protection locked="0"/>
    </xf>
    <xf numFmtId="0" fontId="2" fillId="0" borderId="64" xfId="0" applyFont="1" applyBorder="1" applyAlignment="1" applyProtection="1">
      <alignment horizontal="center" wrapText="1"/>
      <protection hidden="1"/>
    </xf>
    <xf numFmtId="0" fontId="2" fillId="0" borderId="0" xfId="0" quotePrefix="1" applyFont="1" applyProtection="1">
      <protection locked="0"/>
    </xf>
    <xf numFmtId="0" fontId="2" fillId="0" borderId="0" xfId="0" applyFont="1" applyAlignment="1" applyProtection="1">
      <alignment horizontal="centerContinuous" vertical="center"/>
      <protection hidden="1"/>
    </xf>
    <xf numFmtId="0" fontId="2" fillId="0" borderId="0" xfId="0" applyFont="1" applyAlignment="1" applyProtection="1">
      <alignment horizontal="centerContinuous"/>
      <protection hidden="1"/>
    </xf>
    <xf numFmtId="0" fontId="10" fillId="0" borderId="0" xfId="0" applyFont="1" applyAlignment="1" applyProtection="1">
      <alignment horizontal="centerContinuous" vertical="center"/>
      <protection hidden="1"/>
    </xf>
    <xf numFmtId="43" fontId="2" fillId="0" borderId="2" xfId="0" quotePrefix="1" applyNumberFormat="1" applyFont="1" applyBorder="1" applyAlignment="1" applyProtection="1">
      <alignment horizontal="center"/>
      <protection locked="0"/>
    </xf>
    <xf numFmtId="0" fontId="2" fillId="0" borderId="10" xfId="0" applyFont="1" applyBorder="1" applyProtection="1">
      <protection hidden="1"/>
    </xf>
    <xf numFmtId="0" fontId="2" fillId="0" borderId="9" xfId="0" applyFont="1" applyBorder="1" applyProtection="1">
      <protection hidden="1"/>
    </xf>
    <xf numFmtId="41" fontId="13" fillId="0" borderId="0" xfId="0" quotePrefix="1" applyNumberFormat="1" applyFont="1" applyAlignment="1" applyProtection="1">
      <alignment horizontal="center" vertical="top"/>
      <protection hidden="1"/>
    </xf>
    <xf numFmtId="0" fontId="2" fillId="0" borderId="63" xfId="0" applyFont="1" applyBorder="1" applyProtection="1">
      <protection hidden="1"/>
    </xf>
    <xf numFmtId="0" fontId="13" fillId="0" borderId="0" xfId="0" quotePrefix="1" applyFont="1" applyAlignment="1" applyProtection="1">
      <alignment horizontal="center" vertical="top"/>
      <protection hidden="1"/>
    </xf>
    <xf numFmtId="43" fontId="2" fillId="0" borderId="2" xfId="0" quotePrefix="1" applyNumberFormat="1" applyFont="1" applyBorder="1" applyAlignment="1" applyProtection="1">
      <alignment horizontal="center"/>
      <protection hidden="1"/>
    </xf>
    <xf numFmtId="0" fontId="8" fillId="0" borderId="9" xfId="0" applyFont="1" applyBorder="1" applyProtection="1">
      <protection hidden="1"/>
    </xf>
    <xf numFmtId="0" fontId="2" fillId="0" borderId="11" xfId="0" applyFont="1" applyBorder="1" applyProtection="1">
      <protection hidden="1"/>
    </xf>
    <xf numFmtId="0" fontId="2" fillId="0" borderId="12" xfId="0" applyFont="1" applyBorder="1" applyProtection="1">
      <protection hidden="1"/>
    </xf>
    <xf numFmtId="41" fontId="13" fillId="0" borderId="12" xfId="0" quotePrefix="1" applyNumberFormat="1" applyFont="1" applyBorder="1" applyAlignment="1" applyProtection="1">
      <alignment horizontal="center"/>
      <protection hidden="1"/>
    </xf>
    <xf numFmtId="0" fontId="2" fillId="0" borderId="13" xfId="0" applyFont="1" applyBorder="1" applyProtection="1">
      <protection hidden="1"/>
    </xf>
    <xf numFmtId="44" fontId="2" fillId="0" borderId="0" xfId="0" applyNumberFormat="1" applyFont="1" applyProtection="1">
      <protection hidden="1"/>
    </xf>
    <xf numFmtId="43" fontId="2" fillId="0" borderId="0" xfId="0" applyNumberFormat="1" applyFont="1" applyProtection="1">
      <protection hidden="1"/>
    </xf>
    <xf numFmtId="0" fontId="2" fillId="0" borderId="28" xfId="0" applyFont="1" applyBorder="1" applyAlignment="1" applyProtection="1">
      <alignment horizontal="center"/>
      <protection hidden="1"/>
    </xf>
    <xf numFmtId="43" fontId="2" fillId="0" borderId="2" xfId="0" applyNumberFormat="1" applyFont="1" applyBorder="1" applyAlignment="1" applyProtection="1">
      <alignment horizontal="right"/>
      <protection locked="0"/>
    </xf>
    <xf numFmtId="0" fontId="29" fillId="0" borderId="0" xfId="0" applyFont="1" applyProtection="1">
      <protection hidden="1"/>
    </xf>
    <xf numFmtId="43" fontId="2" fillId="0" borderId="2" xfId="6" applyNumberFormat="1" applyFont="1" applyBorder="1" applyAlignment="1" applyProtection="1">
      <alignment horizontal="right"/>
      <protection hidden="1"/>
    </xf>
    <xf numFmtId="0" fontId="2" fillId="0" borderId="0" xfId="0" applyFont="1" applyAlignment="1" applyProtection="1">
      <alignment horizontal="center"/>
      <protection hidden="1"/>
    </xf>
    <xf numFmtId="4" fontId="2" fillId="0" borderId="2" xfId="0" applyNumberFormat="1" applyFont="1" applyBorder="1" applyAlignment="1" applyProtection="1">
      <alignment horizontal="center"/>
      <protection hidden="1"/>
    </xf>
    <xf numFmtId="0" fontId="2" fillId="0" borderId="0" xfId="0" applyFont="1" applyAlignment="1" applyProtection="1">
      <alignment horizontal="center" vertical="top" wrapText="1"/>
      <protection hidden="1"/>
    </xf>
    <xf numFmtId="0" fontId="2" fillId="0" borderId="0" xfId="0" applyFont="1" applyAlignment="1" applyProtection="1">
      <alignment horizontal="center" vertical="top"/>
      <protection hidden="1"/>
    </xf>
    <xf numFmtId="41" fontId="2" fillId="0" borderId="0" xfId="0" applyNumberFormat="1" applyFont="1" applyAlignment="1" applyProtection="1">
      <alignment horizontal="center" vertical="top" wrapText="1"/>
      <protection hidden="1"/>
    </xf>
    <xf numFmtId="0" fontId="2" fillId="0" borderId="2" xfId="0" applyFont="1" applyBorder="1" applyAlignment="1" applyProtection="1">
      <alignment horizontal="center"/>
      <protection locked="0"/>
    </xf>
    <xf numFmtId="41" fontId="2" fillId="0" borderId="0" xfId="0" quotePrefix="1" applyNumberFormat="1" applyFont="1" applyAlignment="1" applyProtection="1">
      <alignment horizontal="center"/>
      <protection hidden="1"/>
    </xf>
    <xf numFmtId="0" fontId="2" fillId="0" borderId="28" xfId="0" applyFont="1" applyBorder="1" applyAlignment="1" applyProtection="1">
      <alignment horizontal="center" vertical="center"/>
      <protection hidden="1"/>
    </xf>
    <xf numFmtId="43" fontId="2" fillId="0" borderId="2" xfId="0" applyNumberFormat="1" applyFont="1" applyBorder="1" applyAlignment="1" applyProtection="1">
      <alignment horizontal="right"/>
      <protection hidden="1"/>
    </xf>
    <xf numFmtId="43" fontId="2" fillId="0" borderId="2" xfId="0" applyNumberFormat="1" applyFont="1" applyBorder="1" applyProtection="1">
      <protection hidden="1"/>
    </xf>
    <xf numFmtId="0" fontId="8" fillId="0" borderId="26" xfId="0" applyFont="1" applyBorder="1" applyAlignment="1" applyProtection="1">
      <alignment horizontal="centerContinuous"/>
      <protection hidden="1"/>
    </xf>
    <xf numFmtId="0" fontId="8" fillId="0" borderId="33" xfId="0" applyFont="1" applyBorder="1" applyAlignment="1" applyProtection="1">
      <alignment horizontal="centerContinuous"/>
      <protection hidden="1"/>
    </xf>
    <xf numFmtId="0" fontId="2" fillId="0" borderId="33" xfId="0" applyFont="1" applyBorder="1" applyAlignment="1" applyProtection="1">
      <alignment horizontal="centerContinuous"/>
      <protection hidden="1"/>
    </xf>
    <xf numFmtId="0" fontId="2" fillId="0" borderId="27" xfId="0" applyFont="1" applyBorder="1" applyAlignment="1" applyProtection="1">
      <alignment horizontal="centerContinuous"/>
      <protection hidden="1"/>
    </xf>
    <xf numFmtId="39" fontId="2" fillId="0" borderId="3" xfId="1" applyNumberFormat="1" applyFont="1" applyBorder="1" applyAlignment="1" applyProtection="1">
      <alignment vertical="center"/>
      <protection locked="0"/>
    </xf>
    <xf numFmtId="0" fontId="2" fillId="0" borderId="0" xfId="0" quotePrefix="1" applyFont="1" applyAlignment="1" applyProtection="1">
      <alignment vertical="center"/>
      <protection locked="0"/>
    </xf>
    <xf numFmtId="43" fontId="49" fillId="0" borderId="0" xfId="0" applyNumberFormat="1" applyFont="1" applyAlignment="1" applyProtection="1">
      <alignment vertical="center"/>
      <protection locked="0"/>
    </xf>
    <xf numFmtId="43" fontId="49" fillId="0" borderId="0" xfId="0" applyNumberFormat="1" applyFont="1" applyAlignment="1">
      <alignment horizontal="center"/>
    </xf>
    <xf numFmtId="168" fontId="2" fillId="0" borderId="0" xfId="0" applyNumberFormat="1" applyFont="1" applyAlignment="1" applyProtection="1">
      <alignment vertical="center"/>
      <protection hidden="1"/>
    </xf>
    <xf numFmtId="0" fontId="2" fillId="0" borderId="0" xfId="0" applyFont="1" applyAlignment="1" applyProtection="1">
      <alignment horizontal="right" vertical="center"/>
      <protection locked="0"/>
    </xf>
    <xf numFmtId="0" fontId="70" fillId="0" borderId="0" xfId="12"/>
    <xf numFmtId="0" fontId="72" fillId="0" borderId="0" xfId="12" applyFont="1"/>
    <xf numFmtId="0" fontId="70" fillId="0" borderId="0" xfId="12" applyAlignment="1">
      <alignment vertical="top" wrapText="1"/>
    </xf>
    <xf numFmtId="0" fontId="70" fillId="0" borderId="0" xfId="12" quotePrefix="1" applyAlignment="1">
      <alignment horizontal="right"/>
    </xf>
    <xf numFmtId="0" fontId="70" fillId="0" borderId="0" xfId="12" applyAlignment="1" applyProtection="1">
      <alignment vertical="top"/>
      <protection locked="0"/>
    </xf>
    <xf numFmtId="0" fontId="70" fillId="0" borderId="0" xfId="12" applyAlignment="1" applyProtection="1">
      <alignment horizontal="right" vertical="top"/>
      <protection locked="0"/>
    </xf>
    <xf numFmtId="44" fontId="70" fillId="0" borderId="0" xfId="8" applyFont="1" applyAlignment="1" applyProtection="1">
      <alignment vertical="top"/>
      <protection locked="0"/>
    </xf>
    <xf numFmtId="0" fontId="70" fillId="0" borderId="0" xfId="12" applyAlignment="1" applyProtection="1">
      <alignment horizontal="right" vertical="top" wrapText="1"/>
      <protection locked="0"/>
    </xf>
    <xf numFmtId="0" fontId="70" fillId="0" borderId="0" xfId="12" applyAlignment="1">
      <alignment horizontal="right"/>
    </xf>
    <xf numFmtId="0" fontId="73" fillId="0" borderId="0" xfId="7" applyFont="1"/>
    <xf numFmtId="0" fontId="70" fillId="0" borderId="0" xfId="12" quotePrefix="1" applyAlignment="1">
      <alignment horizontal="right" vertical="top"/>
    </xf>
    <xf numFmtId="0" fontId="70" fillId="0" borderId="0" xfId="12" applyAlignment="1" applyProtection="1">
      <alignment horizontal="left"/>
      <protection locked="0"/>
    </xf>
    <xf numFmtId="0" fontId="70" fillId="0" borderId="0" xfId="12" applyProtection="1">
      <protection locked="0"/>
    </xf>
    <xf numFmtId="0" fontId="70" fillId="0" borderId="0" xfId="12" applyAlignment="1" applyProtection="1">
      <alignment horizontal="right"/>
      <protection locked="0"/>
    </xf>
    <xf numFmtId="9" fontId="2" fillId="0" borderId="22" xfId="6" applyFont="1" applyFill="1" applyBorder="1" applyProtection="1"/>
    <xf numFmtId="164" fontId="2" fillId="0" borderId="2" xfId="0" applyNumberFormat="1" applyFont="1" applyBorder="1" applyProtection="1">
      <protection locked="0"/>
    </xf>
    <xf numFmtId="0" fontId="12" fillId="0" borderId="22" xfId="0" applyFont="1" applyBorder="1" applyAlignment="1" applyProtection="1">
      <alignment horizontal="left" vertical="top" wrapText="1"/>
      <protection locked="0"/>
    </xf>
    <xf numFmtId="0" fontId="2" fillId="0" borderId="0" xfId="7" applyAlignment="1" applyProtection="1">
      <alignment horizontal="left" indent="1"/>
      <protection hidden="1"/>
    </xf>
    <xf numFmtId="0" fontId="2" fillId="0" borderId="0" xfId="0" applyFont="1" applyAlignment="1">
      <alignment horizontal="center" vertical="top"/>
    </xf>
    <xf numFmtId="0" fontId="2" fillId="0" borderId="0" xfId="0" applyFont="1" applyAlignment="1">
      <alignment horizontal="center" wrapText="1"/>
    </xf>
    <xf numFmtId="0" fontId="7"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77" fillId="0" borderId="0" xfId="0" applyFont="1"/>
    <xf numFmtId="0" fontId="79" fillId="0" borderId="0" xfId="10" applyFont="1" applyProtection="1">
      <protection locked="0"/>
    </xf>
    <xf numFmtId="0" fontId="80" fillId="0" borderId="0" xfId="10" applyFont="1" applyAlignment="1" applyProtection="1">
      <alignment horizontal="center"/>
      <protection locked="0"/>
    </xf>
    <xf numFmtId="0" fontId="80" fillId="0" borderId="0" xfId="10" applyFont="1" applyAlignment="1">
      <alignment horizontal="center"/>
    </xf>
    <xf numFmtId="0" fontId="82" fillId="0" borderId="0" xfId="10" applyFont="1" applyAlignment="1">
      <alignment horizontal="center"/>
    </xf>
    <xf numFmtId="0" fontId="79" fillId="0" borderId="0" xfId="10" applyFont="1"/>
    <xf numFmtId="0" fontId="80" fillId="0" borderId="2" xfId="10" applyFont="1" applyBorder="1" applyAlignment="1" applyProtection="1">
      <alignment horizontal="center"/>
      <protection locked="0"/>
    </xf>
    <xf numFmtId="0" fontId="80" fillId="0" borderId="22" xfId="10" applyFont="1" applyBorder="1" applyAlignment="1" applyProtection="1">
      <alignment horizontal="center"/>
      <protection locked="0"/>
    </xf>
    <xf numFmtId="0" fontId="79" fillId="0" borderId="2" xfId="10" applyFont="1" applyBorder="1" applyProtection="1">
      <protection locked="0"/>
    </xf>
    <xf numFmtId="0" fontId="79" fillId="0" borderId="28" xfId="10" applyFont="1" applyBorder="1" applyAlignment="1" applyProtection="1">
      <alignment horizontal="center"/>
      <protection locked="0"/>
    </xf>
    <xf numFmtId="0" fontId="83" fillId="0" borderId="0" xfId="10" applyFont="1" applyAlignment="1" applyProtection="1">
      <alignment horizontal="center"/>
      <protection locked="0"/>
    </xf>
    <xf numFmtId="0" fontId="78" fillId="0" borderId="0" xfId="10" applyFont="1" applyAlignment="1" applyProtection="1">
      <alignment horizontal="center"/>
      <protection locked="0"/>
    </xf>
    <xf numFmtId="0" fontId="78" fillId="0" borderId="12" xfId="10" applyFont="1" applyBorder="1" applyAlignment="1">
      <alignment horizontal="center"/>
    </xf>
    <xf numFmtId="0" fontId="78" fillId="0" borderId="0" xfId="10" applyFont="1"/>
    <xf numFmtId="0" fontId="8" fillId="0" borderId="0" xfId="0" applyFont="1" applyAlignment="1" applyProtection="1">
      <alignment horizontal="center"/>
      <protection hidden="1"/>
    </xf>
    <xf numFmtId="0" fontId="10" fillId="0" borderId="0" xfId="0" applyFont="1" applyAlignment="1" applyProtection="1">
      <alignment horizontal="center" vertical="center"/>
      <protection hidden="1"/>
    </xf>
    <xf numFmtId="0" fontId="2" fillId="0" borderId="0" xfId="13" applyAlignment="1">
      <alignment horizontal="left" vertical="top"/>
    </xf>
    <xf numFmtId="0" fontId="10" fillId="0" borderId="3" xfId="0" applyFont="1" applyBorder="1" applyAlignment="1" applyProtection="1">
      <alignment horizontal="center" vertical="center"/>
      <protection locked="0" hidden="1"/>
    </xf>
    <xf numFmtId="0" fontId="11" fillId="0" borderId="0" xfId="0" applyFont="1" applyAlignment="1" applyProtection="1">
      <alignment vertical="center"/>
      <protection hidden="1"/>
    </xf>
    <xf numFmtId="0" fontId="2" fillId="0" borderId="0" xfId="0" quotePrefix="1" applyFont="1" applyProtection="1">
      <protection hidden="1"/>
    </xf>
    <xf numFmtId="44" fontId="2" fillId="0" borderId="2" xfId="9" applyFont="1" applyBorder="1" applyProtection="1">
      <protection hidden="1"/>
    </xf>
    <xf numFmtId="0" fontId="18" fillId="0" borderId="0" xfId="0" applyFont="1" applyProtection="1">
      <protection hidden="1"/>
    </xf>
    <xf numFmtId="39" fontId="2" fillId="0" borderId="2" xfId="1" applyNumberFormat="1" applyFont="1" applyBorder="1" applyProtection="1">
      <protection hidden="1"/>
    </xf>
    <xf numFmtId="39" fontId="2" fillId="0" borderId="0" xfId="1" applyNumberFormat="1" applyFont="1" applyBorder="1" applyProtection="1">
      <protection hidden="1"/>
    </xf>
    <xf numFmtId="39" fontId="2" fillId="0" borderId="2" xfId="1" applyNumberFormat="1" applyFont="1" applyBorder="1" applyAlignment="1" applyProtection="1">
      <alignment horizontal="center"/>
      <protection locked="0" hidden="1"/>
    </xf>
    <xf numFmtId="39" fontId="2" fillId="0" borderId="2" xfId="0" applyNumberFormat="1" applyFont="1" applyBorder="1" applyAlignment="1" applyProtection="1">
      <alignment horizontal="center"/>
      <protection locked="0" hidden="1"/>
    </xf>
    <xf numFmtId="0" fontId="2" fillId="0" borderId="0" xfId="0" quotePrefix="1" applyFont="1" applyAlignment="1" applyProtection="1">
      <alignment horizontal="center" vertical="top"/>
      <protection hidden="1"/>
    </xf>
    <xf numFmtId="44" fontId="2" fillId="0" borderId="2" xfId="9" applyFont="1" applyBorder="1" applyAlignment="1" applyProtection="1">
      <alignment horizontal="center" vertical="top"/>
      <protection hidden="1"/>
    </xf>
    <xf numFmtId="44" fontId="8" fillId="0" borderId="2" xfId="0" applyNumberFormat="1" applyFont="1" applyBorder="1" applyAlignment="1" applyProtection="1">
      <alignment horizontal="center" vertical="top"/>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0" xfId="0" quotePrefix="1" applyFont="1" applyAlignment="1" applyProtection="1">
      <alignment horizontal="center" vertical="center"/>
      <protection hidden="1"/>
    </xf>
    <xf numFmtId="44" fontId="2" fillId="0" borderId="2" xfId="0" applyNumberFormat="1" applyFont="1" applyBorder="1" applyAlignment="1" applyProtection="1">
      <alignment horizontal="center" vertical="center"/>
      <protection hidden="1"/>
    </xf>
    <xf numFmtId="44" fontId="2" fillId="0" borderId="2" xfId="0" applyNumberFormat="1" applyFont="1" applyBorder="1" applyProtection="1">
      <protection hidden="1"/>
    </xf>
    <xf numFmtId="44" fontId="2" fillId="0" borderId="22" xfId="0" applyNumberFormat="1" applyFont="1" applyBorder="1" applyProtection="1">
      <protection hidden="1"/>
    </xf>
    <xf numFmtId="44" fontId="2" fillId="0" borderId="0" xfId="0" applyNumberFormat="1" applyFont="1" applyAlignment="1" applyProtection="1">
      <alignment horizontal="left" vertical="center" wrapText="1"/>
      <protection locked="0"/>
    </xf>
    <xf numFmtId="44" fontId="2" fillId="0" borderId="22" xfId="0" applyNumberFormat="1" applyFont="1" applyBorder="1" applyAlignment="1" applyProtection="1">
      <alignment horizontal="left" vertical="center" wrapText="1"/>
      <protection locked="0"/>
    </xf>
    <xf numFmtId="44" fontId="2" fillId="0" borderId="2" xfId="0" applyNumberFormat="1" applyFont="1" applyBorder="1" applyProtection="1">
      <protection locked="0"/>
    </xf>
    <xf numFmtId="44" fontId="2" fillId="0" borderId="22" xfId="0" applyNumberFormat="1" applyFont="1" applyBorder="1" applyProtection="1">
      <protection locked="0"/>
    </xf>
    <xf numFmtId="0" fontId="2" fillId="0" borderId="0" xfId="0" applyFont="1" applyAlignment="1" applyProtection="1">
      <alignment horizontal="left" vertical="center" wrapText="1"/>
      <protection hidden="1"/>
    </xf>
    <xf numFmtId="0" fontId="2" fillId="0" borderId="24" xfId="0" quotePrefix="1" applyFont="1" applyBorder="1" applyAlignment="1" applyProtection="1">
      <alignment horizontal="center" vertical="center"/>
      <protection hidden="1"/>
    </xf>
    <xf numFmtId="44" fontId="2" fillId="0" borderId="2" xfId="0" applyNumberFormat="1" applyFont="1" applyBorder="1"/>
    <xf numFmtId="0" fontId="65" fillId="0" borderId="0" xfId="13" applyFont="1" applyAlignment="1">
      <alignment horizontal="left"/>
    </xf>
    <xf numFmtId="0" fontId="11" fillId="0" borderId="0" xfId="13" applyFont="1" applyAlignment="1">
      <alignment horizontal="left"/>
    </xf>
    <xf numFmtId="0" fontId="14" fillId="0" borderId="0" xfId="13" applyFont="1" applyAlignment="1">
      <alignment horizontal="centerContinuous"/>
    </xf>
    <xf numFmtId="0" fontId="2" fillId="0" borderId="0" xfId="13" applyAlignment="1">
      <alignment horizontal="centerContinuous"/>
    </xf>
    <xf numFmtId="0" fontId="2" fillId="0" borderId="0" xfId="13" applyAlignment="1">
      <alignment vertical="top" wrapText="1"/>
    </xf>
    <xf numFmtId="0" fontId="29" fillId="0" borderId="0" xfId="7" applyFont="1" applyAlignment="1">
      <alignment vertical="top"/>
    </xf>
    <xf numFmtId="0" fontId="76" fillId="0" borderId="0" xfId="7" applyFont="1" applyAlignment="1">
      <alignment horizontal="center" vertical="top"/>
    </xf>
    <xf numFmtId="0" fontId="49" fillId="0" borderId="0" xfId="7" applyFont="1" applyAlignment="1">
      <alignment horizontal="left" vertical="top"/>
    </xf>
    <xf numFmtId="0" fontId="49" fillId="0" borderId="0" xfId="0" applyFont="1" applyAlignment="1">
      <alignment horizontal="left" vertical="top"/>
    </xf>
    <xf numFmtId="0" fontId="49" fillId="0" borderId="0" xfId="7" applyFont="1" applyAlignment="1">
      <alignment vertical="top"/>
    </xf>
    <xf numFmtId="0" fontId="8" fillId="0" borderId="0" xfId="7" applyFont="1" applyAlignment="1">
      <alignment vertical="top"/>
    </xf>
    <xf numFmtId="0" fontId="26" fillId="0" borderId="0" xfId="7" applyFont="1" applyAlignment="1">
      <alignment vertical="top"/>
    </xf>
    <xf numFmtId="0" fontId="86" fillId="10" borderId="0" xfId="0" applyFont="1" applyFill="1" applyAlignment="1">
      <alignment horizontal="left" vertical="top" wrapText="1"/>
    </xf>
    <xf numFmtId="0" fontId="87" fillId="10" borderId="0" xfId="0" applyFont="1" applyFill="1" applyAlignment="1">
      <alignment horizontal="left" vertical="top" wrapText="1"/>
    </xf>
    <xf numFmtId="0" fontId="5" fillId="0" borderId="3" xfId="0" applyFont="1" applyBorder="1"/>
    <xf numFmtId="44" fontId="5" fillId="0" borderId="3" xfId="0" applyNumberFormat="1" applyFont="1" applyBorder="1"/>
    <xf numFmtId="0" fontId="12" fillId="0" borderId="0" xfId="0" applyFont="1" applyAlignment="1" applyProtection="1">
      <alignment horizontal="center" vertical="top" wrapText="1"/>
      <protection hidden="1"/>
    </xf>
    <xf numFmtId="0" fontId="2" fillId="0" borderId="17" xfId="0" applyFont="1" applyBorder="1" applyAlignment="1" applyProtection="1">
      <alignment horizontal="center"/>
      <protection hidden="1"/>
    </xf>
    <xf numFmtId="0" fontId="63" fillId="0" borderId="0" xfId="0" applyFont="1"/>
    <xf numFmtId="0" fontId="2" fillId="0" borderId="22" xfId="0" applyFont="1" applyBorder="1" applyProtection="1">
      <protection locked="0"/>
    </xf>
    <xf numFmtId="44" fontId="2" fillId="0" borderId="4" xfId="0" applyNumberFormat="1" applyFont="1" applyBorder="1" applyProtection="1">
      <protection locked="0"/>
    </xf>
    <xf numFmtId="0" fontId="33" fillId="0" borderId="46" xfId="0" applyFont="1" applyBorder="1" applyAlignment="1" applyProtection="1">
      <alignment horizontal="center"/>
      <protection hidden="1"/>
    </xf>
    <xf numFmtId="0" fontId="28" fillId="7" borderId="0" xfId="7" applyFont="1" applyFill="1" applyAlignment="1">
      <alignment horizontal="center"/>
    </xf>
    <xf numFmtId="0" fontId="52" fillId="0" borderId="0" xfId="0" applyFont="1" applyAlignment="1">
      <alignment horizontal="left" vertical="top" wrapText="1"/>
    </xf>
    <xf numFmtId="0" fontId="62" fillId="0" borderId="12" xfId="0" applyFont="1" applyBorder="1" applyAlignment="1">
      <alignment horizontal="center"/>
    </xf>
    <xf numFmtId="0" fontId="60" fillId="0" borderId="0" xfId="0" applyFont="1" applyAlignment="1">
      <alignment horizontal="left" wrapText="1"/>
    </xf>
    <xf numFmtId="0" fontId="59" fillId="0" borderId="0" xfId="0" applyFont="1" applyAlignment="1">
      <alignment horizontal="left" vertical="top" wrapText="1"/>
    </xf>
    <xf numFmtId="0" fontId="58" fillId="0" borderId="0" xfId="0" applyFont="1" applyAlignment="1">
      <alignment horizontal="left" vertical="top" wrapText="1"/>
    </xf>
    <xf numFmtId="0" fontId="2" fillId="0" borderId="0" xfId="0" applyFont="1" applyAlignment="1" applyProtection="1">
      <alignment horizontal="left" vertical="top" wrapText="1"/>
      <protection hidden="1"/>
    </xf>
    <xf numFmtId="0" fontId="66" fillId="0" borderId="36" xfId="2" applyFont="1" applyBorder="1" applyAlignment="1" applyProtection="1">
      <alignment horizontal="center"/>
      <protection hidden="1"/>
    </xf>
    <xf numFmtId="0" fontId="66" fillId="0" borderId="0" xfId="2" applyFont="1" applyBorder="1" applyAlignment="1" applyProtection="1">
      <alignment horizontal="center"/>
      <protection hidden="1"/>
    </xf>
    <xf numFmtId="0" fontId="66" fillId="0" borderId="52" xfId="2" applyFont="1" applyBorder="1" applyAlignment="1" applyProtection="1">
      <alignment horizontal="center"/>
      <protection hidden="1"/>
    </xf>
    <xf numFmtId="0" fontId="14" fillId="0" borderId="36" xfId="0" applyFont="1" applyBorder="1" applyAlignment="1" applyProtection="1">
      <alignment horizontal="left" wrapText="1"/>
      <protection hidden="1"/>
    </xf>
    <xf numFmtId="0" fontId="14" fillId="0" borderId="0" xfId="0" applyFont="1" applyAlignment="1" applyProtection="1">
      <alignment horizontal="left"/>
      <protection hidden="1"/>
    </xf>
    <xf numFmtId="0" fontId="14" fillId="0" borderId="52" xfId="0" applyFont="1" applyBorder="1" applyAlignment="1" applyProtection="1">
      <alignment horizontal="left"/>
      <protection hidden="1"/>
    </xf>
    <xf numFmtId="0" fontId="66" fillId="0" borderId="35" xfId="2" applyFont="1" applyBorder="1" applyAlignment="1" applyProtection="1">
      <alignment horizontal="center"/>
      <protection hidden="1"/>
    </xf>
    <xf numFmtId="0" fontId="66" fillId="0" borderId="46" xfId="2" applyFont="1" applyBorder="1" applyAlignment="1" applyProtection="1">
      <alignment horizontal="center"/>
      <protection hidden="1"/>
    </xf>
    <xf numFmtId="0" fontId="66" fillId="0" borderId="55" xfId="2" applyFont="1" applyBorder="1" applyAlignment="1" applyProtection="1">
      <alignment horizontal="center"/>
      <protection hidden="1"/>
    </xf>
    <xf numFmtId="0" fontId="11" fillId="14" borderId="49" xfId="0" applyFont="1" applyFill="1" applyBorder="1" applyAlignment="1" applyProtection="1">
      <alignment horizontal="center"/>
      <protection hidden="1"/>
    </xf>
    <xf numFmtId="0" fontId="11" fillId="14" borderId="50" xfId="0" applyFont="1" applyFill="1" applyBorder="1" applyAlignment="1" applyProtection="1">
      <alignment horizontal="center"/>
      <protection hidden="1"/>
    </xf>
    <xf numFmtId="0" fontId="11" fillId="14" borderId="51" xfId="0" applyFont="1" applyFill="1" applyBorder="1" applyAlignment="1" applyProtection="1">
      <alignment horizontal="center"/>
      <protection hidden="1"/>
    </xf>
    <xf numFmtId="0" fontId="11" fillId="13" borderId="23" xfId="0" applyFont="1" applyFill="1" applyBorder="1" applyAlignment="1" applyProtection="1">
      <alignment horizontal="center"/>
      <protection hidden="1"/>
    </xf>
    <xf numFmtId="0" fontId="11" fillId="13" borderId="24" xfId="0" applyFont="1" applyFill="1" applyBorder="1" applyAlignment="1" applyProtection="1">
      <alignment horizontal="center"/>
      <protection hidden="1"/>
    </xf>
    <xf numFmtId="0" fontId="11" fillId="13" borderId="25" xfId="0" applyFont="1" applyFill="1" applyBorder="1" applyAlignment="1" applyProtection="1">
      <alignment horizontal="center"/>
      <protection hidden="1"/>
    </xf>
    <xf numFmtId="0" fontId="14" fillId="0" borderId="36" xfId="0" applyFont="1" applyBorder="1" applyAlignment="1" applyProtection="1">
      <alignment horizontal="center" wrapText="1"/>
      <protection hidden="1"/>
    </xf>
    <xf numFmtId="0" fontId="14" fillId="0" borderId="0" xfId="0" applyFont="1" applyAlignment="1" applyProtection="1">
      <alignment horizontal="center" wrapText="1"/>
      <protection hidden="1"/>
    </xf>
    <xf numFmtId="0" fontId="14" fillId="0" borderId="52" xfId="0" applyFont="1" applyBorder="1" applyAlignment="1" applyProtection="1">
      <alignment horizontal="center" wrapText="1"/>
      <protection hidden="1"/>
    </xf>
    <xf numFmtId="0" fontId="51" fillId="0" borderId="23" xfId="0" applyFont="1" applyBorder="1" applyAlignment="1" applyProtection="1">
      <alignment horizontal="center" vertical="center"/>
      <protection hidden="1"/>
    </xf>
    <xf numFmtId="0" fontId="51" fillId="0" borderId="24" xfId="0" applyFont="1" applyBorder="1" applyAlignment="1" applyProtection="1">
      <alignment horizontal="center" vertical="center"/>
      <protection hidden="1"/>
    </xf>
    <xf numFmtId="0" fontId="51" fillId="0" borderId="25" xfId="0" applyFont="1" applyBorder="1" applyAlignment="1" applyProtection="1">
      <alignment horizontal="center" vertical="center"/>
      <protection hidden="1"/>
    </xf>
    <xf numFmtId="0" fontId="11" fillId="0" borderId="36"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52" xfId="0" applyFont="1" applyBorder="1" applyAlignment="1" applyProtection="1">
      <alignment horizontal="center"/>
      <protection hidden="1"/>
    </xf>
    <xf numFmtId="0" fontId="11" fillId="0" borderId="47" xfId="0" applyFont="1" applyBorder="1" applyAlignment="1" applyProtection="1">
      <alignment horizontal="left" wrapText="1"/>
      <protection hidden="1"/>
    </xf>
    <xf numFmtId="0" fontId="14" fillId="0" borderId="53" xfId="0" applyFont="1" applyBorder="1" applyAlignment="1" applyProtection="1">
      <alignment horizontal="left"/>
      <protection hidden="1"/>
    </xf>
    <xf numFmtId="0" fontId="14" fillId="0" borderId="54" xfId="0" applyFont="1" applyBorder="1" applyAlignment="1" applyProtection="1">
      <alignment horizontal="left"/>
      <protection hidden="1"/>
    </xf>
    <xf numFmtId="0" fontId="10" fillId="0" borderId="0" xfId="5" applyFont="1" applyAlignment="1" applyProtection="1">
      <alignment horizontal="center"/>
      <protection hidden="1"/>
    </xf>
    <xf numFmtId="0" fontId="30" fillId="15" borderId="11" xfId="0" applyFont="1" applyFill="1" applyBorder="1" applyAlignment="1" applyProtection="1">
      <alignment horizontal="center" vertical="center"/>
      <protection hidden="1"/>
    </xf>
    <xf numFmtId="0" fontId="30" fillId="15" borderId="12" xfId="0" applyFont="1" applyFill="1" applyBorder="1" applyAlignment="1" applyProtection="1">
      <alignment horizontal="center" vertical="center"/>
      <protection hidden="1"/>
    </xf>
    <xf numFmtId="0" fontId="30" fillId="15" borderId="13" xfId="0" applyFont="1" applyFill="1" applyBorder="1" applyAlignment="1" applyProtection="1">
      <alignment horizontal="center" vertical="center"/>
      <protection hidden="1"/>
    </xf>
    <xf numFmtId="0" fontId="8" fillId="16" borderId="26" xfId="0" applyFont="1" applyFill="1" applyBorder="1" applyAlignment="1" applyProtection="1">
      <alignment horizontal="center"/>
      <protection hidden="1"/>
    </xf>
    <xf numFmtId="0" fontId="8" fillId="16" borderId="33" xfId="0" applyFont="1" applyFill="1" applyBorder="1" applyAlignment="1" applyProtection="1">
      <alignment horizontal="center"/>
      <protection hidden="1"/>
    </xf>
    <xf numFmtId="0" fontId="8" fillId="16" borderId="27" xfId="0" applyFont="1" applyFill="1" applyBorder="1" applyAlignment="1" applyProtection="1">
      <alignment horizontal="center"/>
      <protection hidden="1"/>
    </xf>
    <xf numFmtId="0" fontId="12" fillId="16" borderId="6" xfId="0" applyFont="1" applyFill="1" applyBorder="1" applyAlignment="1" applyProtection="1">
      <alignment horizontal="center" wrapText="1"/>
      <protection hidden="1"/>
    </xf>
    <xf numFmtId="0" fontId="12" fillId="16" borderId="7" xfId="0" applyFont="1" applyFill="1" applyBorder="1" applyAlignment="1" applyProtection="1">
      <alignment horizontal="center" wrapText="1"/>
      <protection hidden="1"/>
    </xf>
    <xf numFmtId="0" fontId="12" fillId="16" borderId="8" xfId="0" applyFont="1" applyFill="1" applyBorder="1" applyAlignment="1" applyProtection="1">
      <alignment horizontal="center" wrapText="1"/>
      <protection hidden="1"/>
    </xf>
    <xf numFmtId="0" fontId="12" fillId="16" borderId="9" xfId="0" applyFont="1" applyFill="1" applyBorder="1" applyAlignment="1" applyProtection="1">
      <alignment horizontal="center" wrapText="1"/>
      <protection hidden="1"/>
    </xf>
    <xf numFmtId="0" fontId="12" fillId="16" borderId="0" xfId="0" applyFont="1" applyFill="1" applyAlignment="1" applyProtection="1">
      <alignment horizontal="center" wrapText="1"/>
      <protection hidden="1"/>
    </xf>
    <xf numFmtId="0" fontId="12" fillId="16" borderId="10" xfId="0" applyFont="1" applyFill="1" applyBorder="1" applyAlignment="1" applyProtection="1">
      <alignment horizontal="center" wrapText="1"/>
      <protection hidden="1"/>
    </xf>
    <xf numFmtId="0" fontId="10" fillId="5" borderId="26" xfId="0" applyFont="1" applyFill="1" applyBorder="1" applyAlignment="1" applyProtection="1">
      <alignment horizontal="center" vertical="center"/>
      <protection hidden="1"/>
    </xf>
    <xf numFmtId="0" fontId="10" fillId="5" borderId="33" xfId="0" applyFont="1" applyFill="1" applyBorder="1" applyAlignment="1" applyProtection="1">
      <alignment horizontal="center" vertical="center"/>
      <protection hidden="1"/>
    </xf>
    <xf numFmtId="0" fontId="10" fillId="5" borderId="27" xfId="0" applyFont="1" applyFill="1" applyBorder="1" applyAlignment="1" applyProtection="1">
      <alignment horizontal="center" vertical="center"/>
      <protection hidden="1"/>
    </xf>
    <xf numFmtId="0" fontId="8" fillId="5" borderId="6" xfId="0" applyFont="1" applyFill="1" applyBorder="1" applyAlignment="1" applyProtection="1">
      <alignment horizontal="center"/>
      <protection hidden="1"/>
    </xf>
    <xf numFmtId="0" fontId="8" fillId="5" borderId="7" xfId="0" applyFont="1" applyFill="1" applyBorder="1" applyAlignment="1" applyProtection="1">
      <alignment horizontal="center"/>
      <protection hidden="1"/>
    </xf>
    <xf numFmtId="0" fontId="8" fillId="5" borderId="8" xfId="0" applyFont="1" applyFill="1" applyBorder="1" applyAlignment="1" applyProtection="1">
      <alignment horizontal="center"/>
      <protection hidden="1"/>
    </xf>
    <xf numFmtId="0" fontId="8" fillId="15" borderId="26" xfId="0" applyFont="1" applyFill="1" applyBorder="1" applyAlignment="1" applyProtection="1">
      <alignment horizontal="center"/>
      <protection hidden="1"/>
    </xf>
    <xf numFmtId="0" fontId="8" fillId="15" borderId="33" xfId="0" applyFont="1" applyFill="1" applyBorder="1" applyAlignment="1" applyProtection="1">
      <alignment horizontal="center"/>
      <protection hidden="1"/>
    </xf>
    <xf numFmtId="0" fontId="8" fillId="15" borderId="27" xfId="0" applyFont="1" applyFill="1" applyBorder="1" applyAlignment="1" applyProtection="1">
      <alignment horizontal="center"/>
      <protection hidden="1"/>
    </xf>
    <xf numFmtId="0" fontId="2" fillId="15" borderId="6" xfId="0" applyFont="1" applyFill="1" applyBorder="1" applyAlignment="1" applyProtection="1">
      <alignment horizontal="left" wrapText="1"/>
      <protection hidden="1"/>
    </xf>
    <xf numFmtId="0" fontId="2" fillId="15" borderId="7" xfId="0" applyFont="1" applyFill="1" applyBorder="1" applyAlignment="1" applyProtection="1">
      <alignment horizontal="left" wrapText="1"/>
      <protection hidden="1"/>
    </xf>
    <xf numFmtId="0" fontId="2" fillId="15" borderId="8" xfId="0" applyFont="1" applyFill="1" applyBorder="1" applyAlignment="1" applyProtection="1">
      <alignment horizontal="left" wrapText="1"/>
      <protection hidden="1"/>
    </xf>
    <xf numFmtId="0" fontId="8" fillId="0" borderId="6" xfId="0" applyFont="1" applyBorder="1" applyAlignment="1" applyProtection="1">
      <alignment horizontal="center"/>
      <protection hidden="1"/>
    </xf>
    <xf numFmtId="0" fontId="8" fillId="0" borderId="7" xfId="0" applyFont="1" applyBorder="1" applyAlignment="1" applyProtection="1">
      <alignment horizontal="center"/>
      <protection hidden="1"/>
    </xf>
    <xf numFmtId="0" fontId="30" fillId="16" borderId="56" xfId="0" applyFont="1" applyFill="1" applyBorder="1" applyAlignment="1" applyProtection="1">
      <alignment horizontal="center" vertical="center"/>
      <protection hidden="1"/>
    </xf>
    <xf numFmtId="0" fontId="30" fillId="16" borderId="46" xfId="0" applyFont="1" applyFill="1" applyBorder="1" applyAlignment="1" applyProtection="1">
      <alignment horizontal="center" vertical="center"/>
      <protection hidden="1"/>
    </xf>
    <xf numFmtId="0" fontId="30" fillId="16" borderId="57" xfId="0" applyFont="1" applyFill="1" applyBorder="1" applyAlignment="1" applyProtection="1">
      <alignment horizontal="center" vertical="center"/>
      <protection hidden="1"/>
    </xf>
    <xf numFmtId="0" fontId="17" fillId="5" borderId="9" xfId="0" applyFont="1" applyFill="1" applyBorder="1" applyAlignment="1" applyProtection="1">
      <alignment horizontal="center" vertical="center"/>
      <protection hidden="1"/>
    </xf>
    <xf numFmtId="0" fontId="17" fillId="5" borderId="10" xfId="0" applyFont="1" applyFill="1" applyBorder="1" applyAlignment="1" applyProtection="1">
      <alignment horizontal="center" vertical="center"/>
      <protection hidden="1"/>
    </xf>
    <xf numFmtId="0" fontId="17" fillId="5" borderId="11" xfId="0" applyFont="1" applyFill="1" applyBorder="1" applyAlignment="1" applyProtection="1">
      <alignment horizontal="center" vertical="center"/>
      <protection hidden="1"/>
    </xf>
    <xf numFmtId="0" fontId="17" fillId="5" borderId="13" xfId="0" applyFont="1" applyFill="1" applyBorder="1" applyAlignment="1" applyProtection="1">
      <alignment horizontal="center" vertical="center"/>
      <protection hidden="1"/>
    </xf>
    <xf numFmtId="0" fontId="6" fillId="0" borderId="12" xfId="0" applyFont="1" applyBorder="1" applyAlignment="1" applyProtection="1">
      <alignment horizontal="center" vertical="center" wrapText="1"/>
      <protection hidden="1"/>
    </xf>
    <xf numFmtId="0" fontId="2" fillId="0" borderId="0" xfId="0" applyFont="1" applyAlignment="1" applyProtection="1">
      <alignment horizontal="left" vertical="top" wrapText="1"/>
      <protection locked="0"/>
    </xf>
    <xf numFmtId="0" fontId="6" fillId="0" borderId="0" xfId="0" applyFont="1" applyAlignment="1" applyProtection="1">
      <alignment horizontal="center" vertical="center" wrapText="1"/>
      <protection hidden="1"/>
    </xf>
    <xf numFmtId="0" fontId="10" fillId="0" borderId="0" xfId="0" applyFont="1" applyAlignment="1" applyProtection="1">
      <alignment horizontal="center"/>
      <protection hidden="1"/>
    </xf>
    <xf numFmtId="0" fontId="5" fillId="0" borderId="0" xfId="0" applyFont="1" applyAlignment="1" applyProtection="1">
      <alignment horizontal="left" vertical="top" wrapText="1"/>
      <protection hidden="1"/>
    </xf>
    <xf numFmtId="0" fontId="18" fillId="0" borderId="0" xfId="0" applyFont="1" applyAlignment="1" applyProtection="1">
      <alignment horizontal="center"/>
      <protection hidden="1"/>
    </xf>
    <xf numFmtId="0" fontId="5" fillId="0" borderId="0" xfId="0" applyFont="1" applyAlignment="1" applyProtection="1">
      <alignment horizontal="left" vertical="center" wrapText="1"/>
      <protection hidden="1"/>
    </xf>
    <xf numFmtId="0" fontId="5" fillId="0" borderId="37" xfId="0" applyFont="1" applyBorder="1" applyAlignment="1" applyProtection="1">
      <alignment horizontal="left" vertical="top"/>
      <protection locked="0"/>
    </xf>
    <xf numFmtId="0" fontId="5" fillId="0" borderId="31" xfId="0" applyFont="1" applyBorder="1" applyAlignment="1" applyProtection="1">
      <alignment horizontal="left" vertical="top"/>
      <protection locked="0"/>
    </xf>
    <xf numFmtId="0" fontId="5" fillId="0" borderId="38" xfId="0" applyFont="1" applyBorder="1" applyAlignment="1" applyProtection="1">
      <alignment horizontal="left" vertical="top"/>
      <protection locked="0"/>
    </xf>
    <xf numFmtId="0" fontId="5" fillId="0" borderId="39"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40" xfId="0" applyFont="1" applyBorder="1" applyAlignment="1" applyProtection="1">
      <alignment horizontal="left" vertical="top"/>
      <protection locked="0"/>
    </xf>
    <xf numFmtId="0" fontId="5" fillId="0" borderId="41"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42" xfId="0" applyFont="1" applyBorder="1" applyAlignment="1" applyProtection="1">
      <alignment horizontal="left" vertical="top"/>
      <protection locked="0"/>
    </xf>
    <xf numFmtId="0" fontId="5" fillId="0" borderId="0" xfId="0" applyFont="1" applyAlignment="1" applyProtection="1">
      <alignment horizontal="center" wrapText="1"/>
      <protection hidden="1"/>
    </xf>
    <xf numFmtId="0" fontId="5" fillId="0" borderId="2" xfId="0" applyFont="1" applyBorder="1" applyAlignment="1" applyProtection="1">
      <alignment horizontal="center"/>
      <protection hidden="1"/>
    </xf>
    <xf numFmtId="0" fontId="8" fillId="0" borderId="0" xfId="0" applyFont="1" applyAlignment="1" applyProtection="1">
      <alignment horizontal="left" wrapText="1"/>
      <protection hidden="1"/>
    </xf>
    <xf numFmtId="0" fontId="2" fillId="0" borderId="37" xfId="0" applyFont="1" applyBorder="1" applyAlignment="1" applyProtection="1">
      <alignment horizontal="left" vertical="top"/>
      <protection locked="0"/>
    </xf>
    <xf numFmtId="44" fontId="5" fillId="0" borderId="2" xfId="0" applyNumberFormat="1" applyFont="1" applyBorder="1" applyAlignment="1" applyProtection="1">
      <alignment horizontal="left"/>
      <protection locked="0"/>
    </xf>
    <xf numFmtId="44" fontId="2" fillId="0" borderId="2" xfId="0" applyNumberFormat="1" applyFont="1" applyBorder="1" applyAlignment="1" applyProtection="1">
      <alignment horizontal="left"/>
      <protection locked="0"/>
    </xf>
    <xf numFmtId="0" fontId="10" fillId="0" borderId="0" xfId="0" applyFont="1" applyAlignment="1">
      <alignment horizontal="center"/>
    </xf>
    <xf numFmtId="0" fontId="2" fillId="0" borderId="0" xfId="0" applyFont="1" applyAlignment="1">
      <alignment horizontal="left" vertical="top" wrapText="1"/>
    </xf>
    <xf numFmtId="0" fontId="2" fillId="0" borderId="37"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8" fillId="0" borderId="0" xfId="0" applyFont="1" applyAlignment="1" applyProtection="1">
      <alignment horizontal="left"/>
      <protection hidden="1"/>
    </xf>
    <xf numFmtId="0" fontId="5" fillId="0" borderId="0" xfId="0" applyFont="1" applyAlignment="1" applyProtection="1">
      <alignment horizontal="left"/>
      <protection hidden="1"/>
    </xf>
    <xf numFmtId="0" fontId="6"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79" fillId="0" borderId="22" xfId="10" applyFont="1" applyBorder="1" applyAlignment="1" applyProtection="1">
      <alignment horizontal="left"/>
      <protection locked="0"/>
    </xf>
    <xf numFmtId="0" fontId="79" fillId="0" borderId="0" xfId="10" applyFont="1" applyAlignment="1" applyProtection="1">
      <alignment horizontal="left" vertical="top" wrapText="1"/>
      <protection locked="0"/>
    </xf>
    <xf numFmtId="0" fontId="80" fillId="12" borderId="0" xfId="10" applyFont="1" applyFill="1" applyAlignment="1">
      <alignment horizontal="center"/>
    </xf>
    <xf numFmtId="0" fontId="81" fillId="0" borderId="12" xfId="10" applyFont="1" applyBorder="1" applyAlignment="1">
      <alignment horizontal="center"/>
    </xf>
    <xf numFmtId="0" fontId="78" fillId="0" borderId="12" xfId="10" applyFont="1" applyBorder="1" applyAlignment="1">
      <alignment horizontal="center"/>
    </xf>
    <xf numFmtId="0" fontId="79" fillId="0" borderId="2" xfId="10" applyFont="1" applyBorder="1" applyAlignment="1" applyProtection="1">
      <alignment horizontal="left"/>
      <protection locked="0"/>
    </xf>
    <xf numFmtId="0" fontId="2" fillId="0" borderId="0" xfId="0" applyFont="1" applyAlignment="1" applyProtection="1">
      <alignment horizontal="left"/>
      <protection hidden="1"/>
    </xf>
    <xf numFmtId="49" fontId="4" fillId="0" borderId="0" xfId="0" applyNumberFormat="1"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0" fillId="8" borderId="26" xfId="0" applyFont="1" applyFill="1" applyBorder="1" applyAlignment="1" applyProtection="1">
      <alignment horizontal="center"/>
      <protection hidden="1"/>
    </xf>
    <xf numFmtId="0" fontId="10" fillId="8" borderId="33" xfId="0" applyFont="1" applyFill="1" applyBorder="1" applyAlignment="1" applyProtection="1">
      <alignment horizontal="center"/>
      <protection hidden="1"/>
    </xf>
    <xf numFmtId="0" fontId="10" fillId="8" borderId="27" xfId="0" applyFont="1" applyFill="1" applyBorder="1" applyAlignment="1" applyProtection="1">
      <alignment horizontal="center"/>
      <protection hidden="1"/>
    </xf>
    <xf numFmtId="0" fontId="2" fillId="0" borderId="0" xfId="0" applyFont="1" applyAlignment="1" applyProtection="1">
      <alignment horizontal="left" wrapText="1"/>
      <protection hidden="1"/>
    </xf>
    <xf numFmtId="0" fontId="10" fillId="6" borderId="26" xfId="0" applyFont="1" applyFill="1" applyBorder="1" applyAlignment="1" applyProtection="1">
      <alignment horizontal="center"/>
      <protection hidden="1"/>
    </xf>
    <xf numFmtId="0" fontId="10" fillId="6" borderId="33" xfId="0" applyFont="1" applyFill="1" applyBorder="1" applyAlignment="1" applyProtection="1">
      <alignment horizontal="center"/>
      <protection hidden="1"/>
    </xf>
    <xf numFmtId="0" fontId="10" fillId="6" borderId="27" xfId="0" applyFont="1" applyFill="1" applyBorder="1" applyAlignment="1" applyProtection="1">
      <alignment horizontal="center"/>
      <protection hidden="1"/>
    </xf>
    <xf numFmtId="0" fontId="2"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Alignment="1">
      <alignment horizontal="left" wrapText="1"/>
    </xf>
    <xf numFmtId="0" fontId="18" fillId="0" borderId="0" xfId="0" applyFont="1" applyAlignment="1" applyProtection="1">
      <alignment horizontal="left" wrapText="1"/>
      <protection hidden="1"/>
    </xf>
    <xf numFmtId="0" fontId="24" fillId="0" borderId="0" xfId="0" applyFont="1" applyAlignment="1" applyProtection="1">
      <alignment horizontal="left" vertical="center" wrapText="1"/>
      <protection hidden="1"/>
    </xf>
    <xf numFmtId="0" fontId="24" fillId="0" borderId="0" xfId="0" applyFont="1" applyAlignment="1" applyProtection="1">
      <alignment horizontal="left" vertical="center"/>
      <protection hidden="1"/>
    </xf>
    <xf numFmtId="0" fontId="8" fillId="6" borderId="26" xfId="0" applyFont="1" applyFill="1" applyBorder="1" applyAlignment="1" applyProtection="1">
      <alignment horizontal="center" vertical="center" wrapText="1"/>
      <protection hidden="1"/>
    </xf>
    <xf numFmtId="0" fontId="8" fillId="6" borderId="27" xfId="0" applyFont="1" applyFill="1" applyBorder="1" applyAlignment="1" applyProtection="1">
      <alignment horizontal="center" vertical="center" wrapText="1"/>
      <protection hidden="1"/>
    </xf>
    <xf numFmtId="0" fontId="8" fillId="0" borderId="0" xfId="0" applyFont="1" applyAlignment="1" applyProtection="1">
      <alignment horizontal="center"/>
      <protection hidden="1"/>
    </xf>
    <xf numFmtId="0" fontId="18" fillId="0" borderId="0" xfId="0" applyFont="1" applyAlignment="1" applyProtection="1">
      <alignment horizontal="left" vertical="top" wrapText="1"/>
      <protection hidden="1"/>
    </xf>
    <xf numFmtId="0" fontId="10" fillId="0" borderId="0" xfId="0" applyFont="1" applyAlignment="1" applyProtection="1">
      <alignment horizontal="center" vertical="center"/>
      <protection hidden="1"/>
    </xf>
    <xf numFmtId="0" fontId="2" fillId="0" borderId="9" xfId="0" applyFont="1" applyBorder="1" applyAlignment="1" applyProtection="1">
      <alignment wrapText="1"/>
      <protection hidden="1"/>
    </xf>
    <xf numFmtId="0" fontId="2" fillId="0" borderId="0" xfId="0" applyFont="1" applyAlignment="1" applyProtection="1">
      <alignment wrapText="1"/>
      <protection hidden="1"/>
    </xf>
    <xf numFmtId="0" fontId="2" fillId="0" borderId="0" xfId="0" applyFont="1" applyProtection="1">
      <protection hidden="1"/>
    </xf>
    <xf numFmtId="0" fontId="4" fillId="0" borderId="23" xfId="0" applyFont="1" applyBorder="1" applyAlignment="1" applyProtection="1">
      <alignment horizontal="center"/>
      <protection hidden="1"/>
    </xf>
    <xf numFmtId="0" fontId="4" fillId="0" borderId="24" xfId="0" applyFont="1" applyBorder="1" applyAlignment="1" applyProtection="1">
      <alignment horizontal="center"/>
      <protection hidden="1"/>
    </xf>
    <xf numFmtId="0" fontId="4" fillId="0" borderId="25" xfId="0" applyFont="1" applyBorder="1" applyAlignment="1" applyProtection="1">
      <alignment horizontal="center"/>
      <protection hidden="1"/>
    </xf>
    <xf numFmtId="0" fontId="11" fillId="10" borderId="26" xfId="0" applyFont="1" applyFill="1" applyBorder="1" applyAlignment="1" applyProtection="1">
      <alignment horizontal="center" vertical="center" wrapText="1"/>
      <protection hidden="1"/>
    </xf>
    <xf numFmtId="0" fontId="11" fillId="10" borderId="33" xfId="0" applyFont="1" applyFill="1" applyBorder="1" applyAlignment="1" applyProtection="1">
      <alignment horizontal="center" vertical="center" wrapText="1"/>
      <protection hidden="1"/>
    </xf>
    <xf numFmtId="0" fontId="11" fillId="10" borderId="27" xfId="0" applyFont="1" applyFill="1" applyBorder="1" applyAlignment="1" applyProtection="1">
      <alignment horizontal="center" vertical="center" wrapText="1"/>
      <protection hidden="1"/>
    </xf>
    <xf numFmtId="0" fontId="8" fillId="17" borderId="44" xfId="0" applyFont="1" applyFill="1" applyBorder="1" applyAlignment="1" applyProtection="1">
      <alignment horizontal="center" vertical="center"/>
      <protection hidden="1"/>
    </xf>
    <xf numFmtId="0" fontId="8" fillId="17" borderId="43" xfId="0" applyFont="1" applyFill="1" applyBorder="1" applyAlignment="1" applyProtection="1">
      <alignment horizontal="center" vertical="center"/>
      <protection hidden="1"/>
    </xf>
    <xf numFmtId="0" fontId="8" fillId="17" borderId="45" xfId="0" applyFont="1" applyFill="1" applyBorder="1" applyAlignment="1" applyProtection="1">
      <alignment horizontal="center" vertical="center"/>
      <protection hidden="1"/>
    </xf>
    <xf numFmtId="0" fontId="8" fillId="0" borderId="9"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8" fillId="17" borderId="44" xfId="0" applyFont="1" applyFill="1" applyBorder="1" applyAlignment="1" applyProtection="1">
      <alignment horizontal="center" vertical="center" wrapText="1"/>
      <protection hidden="1"/>
    </xf>
    <xf numFmtId="0" fontId="11" fillId="10" borderId="26" xfId="0" applyFont="1" applyFill="1" applyBorder="1" applyAlignment="1" applyProtection="1">
      <alignment horizontal="center"/>
      <protection hidden="1"/>
    </xf>
    <xf numFmtId="0" fontId="11" fillId="10" borderId="33" xfId="0" applyFont="1" applyFill="1" applyBorder="1" applyAlignment="1" applyProtection="1">
      <alignment horizontal="center"/>
      <protection hidden="1"/>
    </xf>
    <xf numFmtId="0" fontId="11" fillId="10" borderId="27" xfId="0" applyFont="1" applyFill="1" applyBorder="1" applyAlignment="1" applyProtection="1">
      <alignment horizontal="center"/>
      <protection hidden="1"/>
    </xf>
    <xf numFmtId="0" fontId="69" fillId="0" borderId="0" xfId="0" applyFont="1" applyAlignment="1">
      <alignment horizontal="center" vertical="center" wrapText="1"/>
    </xf>
    <xf numFmtId="0" fontId="4" fillId="0" borderId="0" xfId="7" applyFont="1" applyAlignment="1">
      <alignment horizontal="center" vertical="center"/>
    </xf>
    <xf numFmtId="0" fontId="2" fillId="0" borderId="0" xfId="0" applyFont="1" applyAlignment="1" applyProtection="1">
      <alignment horizontal="left" wrapText="1"/>
      <protection locked="0"/>
    </xf>
    <xf numFmtId="0" fontId="6" fillId="0" borderId="0" xfId="0" applyFont="1" applyAlignment="1">
      <alignment horizontal="center" vertical="center"/>
    </xf>
    <xf numFmtId="0" fontId="8" fillId="0" borderId="0" xfId="0" applyFont="1" applyAlignment="1">
      <alignment horizontal="center" vertical="center"/>
    </xf>
    <xf numFmtId="0" fontId="2" fillId="0" borderId="0" xfId="13" applyAlignment="1">
      <alignment horizontal="left" vertical="top" wrapText="1"/>
    </xf>
    <xf numFmtId="0" fontId="7" fillId="0" borderId="0" xfId="0" applyFont="1" applyAlignment="1" applyProtection="1">
      <alignment horizontal="center" vertical="center" wrapText="1"/>
      <protection hidden="1"/>
    </xf>
    <xf numFmtId="0" fontId="11" fillId="0" borderId="39"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0" fillId="18" borderId="3" xfId="0" applyFont="1" applyFill="1" applyBorder="1" applyAlignment="1" applyProtection="1">
      <alignment horizontal="center" vertical="center" wrapText="1"/>
      <protection hidden="1"/>
    </xf>
    <xf numFmtId="0" fontId="10" fillId="18" borderId="3" xfId="0" applyFont="1" applyFill="1" applyBorder="1" applyAlignment="1" applyProtection="1">
      <alignment horizontal="center" vertical="center"/>
      <protection hidden="1"/>
    </xf>
    <xf numFmtId="0" fontId="11" fillId="10" borderId="3" xfId="0" applyFont="1" applyFill="1" applyBorder="1" applyAlignment="1" applyProtection="1">
      <alignment horizontal="center" vertical="center"/>
      <protection hidden="1"/>
    </xf>
    <xf numFmtId="0" fontId="11" fillId="0" borderId="3" xfId="0" applyFont="1" applyBorder="1" applyAlignment="1" applyProtection="1">
      <alignment horizontal="center" vertical="center" wrapText="1"/>
      <protection hidden="1"/>
    </xf>
    <xf numFmtId="0" fontId="15" fillId="0" borderId="0" xfId="0" applyFont="1" applyAlignment="1">
      <alignment horizontal="left"/>
    </xf>
    <xf numFmtId="0" fontId="11" fillId="0" borderId="0" xfId="0" applyFont="1" applyAlignment="1">
      <alignment horizontal="left"/>
    </xf>
    <xf numFmtId="0" fontId="10" fillId="0" borderId="26" xfId="0" applyFont="1" applyBorder="1" applyAlignment="1" applyProtection="1">
      <alignment horizontal="center" vertical="center" wrapText="1"/>
      <protection hidden="1"/>
    </xf>
    <xf numFmtId="0" fontId="10" fillId="0" borderId="33" xfId="0"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center"/>
      <protection hidden="1"/>
    </xf>
    <xf numFmtId="0" fontId="33" fillId="0" borderId="27" xfId="0" applyFont="1" applyBorder="1" applyAlignment="1" applyProtection="1">
      <alignment horizontal="center" vertical="center" wrapText="1"/>
      <protection hidden="1"/>
    </xf>
    <xf numFmtId="0" fontId="5" fillId="0" borderId="0" xfId="0" quotePrefix="1" applyFont="1" applyAlignment="1">
      <alignment horizontal="center" vertical="center" textRotation="90"/>
    </xf>
    <xf numFmtId="0" fontId="18" fillId="0" borderId="0" xfId="0" applyFont="1" applyAlignment="1" applyProtection="1">
      <alignment horizontal="left" vertical="top" wrapText="1"/>
      <protection locked="0"/>
    </xf>
    <xf numFmtId="0" fontId="5" fillId="0" borderId="0" xfId="0" applyFont="1" applyAlignment="1" applyProtection="1">
      <alignment horizontal="center"/>
      <protection hidden="1"/>
    </xf>
    <xf numFmtId="0" fontId="12" fillId="0" borderId="0" xfId="0" applyFont="1" applyAlignment="1" applyProtection="1">
      <alignment horizontal="left" vertical="top" wrapText="1"/>
      <protection hidden="1"/>
    </xf>
    <xf numFmtId="0" fontId="5" fillId="0" borderId="0" xfId="0" applyFont="1" applyAlignment="1">
      <alignment horizontal="center"/>
    </xf>
    <xf numFmtId="0" fontId="14" fillId="0" borderId="0" xfId="0" applyFont="1" applyAlignment="1">
      <alignment horizontal="center"/>
    </xf>
    <xf numFmtId="0" fontId="12" fillId="0" borderId="0" xfId="0" applyFont="1" applyAlignment="1" applyProtection="1">
      <alignment vertical="top" wrapText="1"/>
      <protection hidden="1"/>
    </xf>
    <xf numFmtId="0" fontId="85" fillId="0" borderId="0" xfId="12" applyFont="1" applyAlignment="1">
      <alignment horizontal="left" vertical="top" wrapText="1"/>
    </xf>
    <xf numFmtId="0" fontId="70" fillId="0" borderId="2" xfId="12" applyBorder="1" applyAlignment="1" applyProtection="1">
      <alignment horizontal="center"/>
      <protection locked="0"/>
    </xf>
    <xf numFmtId="0" fontId="70" fillId="0" borderId="0" xfId="12" applyAlignment="1" applyProtection="1">
      <alignment horizontal="left" vertical="top" wrapText="1"/>
      <protection locked="0"/>
    </xf>
    <xf numFmtId="0" fontId="71" fillId="0" borderId="0" xfId="12" applyFont="1" applyAlignment="1">
      <alignment horizontal="center"/>
    </xf>
    <xf numFmtId="0" fontId="71" fillId="0" borderId="0" xfId="12" applyFont="1" applyAlignment="1" applyProtection="1">
      <alignment horizontal="center"/>
      <protection locked="0"/>
    </xf>
    <xf numFmtId="0" fontId="70" fillId="0" borderId="0" xfId="12" applyAlignment="1">
      <alignment horizontal="left" vertical="top" wrapText="1"/>
    </xf>
    <xf numFmtId="0" fontId="74" fillId="0" borderId="0" xfId="12" applyFont="1" applyAlignment="1" applyProtection="1">
      <alignment horizontal="center"/>
      <protection locked="0"/>
    </xf>
    <xf numFmtId="0" fontId="75" fillId="0" borderId="0" xfId="12" applyFont="1" applyAlignment="1" applyProtection="1">
      <alignment horizontal="center"/>
      <protection locked="0"/>
    </xf>
    <xf numFmtId="0" fontId="10" fillId="0" borderId="0" xfId="11" applyFont="1" applyAlignment="1" applyProtection="1">
      <alignment horizontal="left" vertical="top" wrapText="1"/>
      <protection locked="0"/>
    </xf>
    <xf numFmtId="0" fontId="2" fillId="0" borderId="0" xfId="11" applyAlignment="1" applyProtection="1">
      <alignment horizontal="left" vertical="top" wrapText="1"/>
      <protection locked="0"/>
    </xf>
    <xf numFmtId="0" fontId="53" fillId="0" borderId="0" xfId="11" applyFont="1" applyAlignment="1">
      <alignment horizontal="center"/>
    </xf>
    <xf numFmtId="0" fontId="54" fillId="10" borderId="0" xfId="11" applyFont="1" applyFill="1" applyAlignment="1">
      <alignment horizontal="center"/>
    </xf>
    <xf numFmtId="0" fontId="4" fillId="0" borderId="12" xfId="11" applyFont="1" applyBorder="1" applyAlignment="1">
      <alignment horizontal="left"/>
    </xf>
    <xf numFmtId="0" fontId="2" fillId="0" borderId="7" xfId="11" applyBorder="1" applyAlignment="1">
      <alignment horizontal="center"/>
    </xf>
    <xf numFmtId="0" fontId="33" fillId="0" borderId="0" xfId="11" applyFont="1" applyAlignment="1" applyProtection="1">
      <alignment horizontal="center" vertical="top" wrapText="1"/>
      <protection locked="0"/>
    </xf>
    <xf numFmtId="0" fontId="12" fillId="0" borderId="2" xfId="7" applyFont="1" applyBorder="1" applyAlignment="1" applyProtection="1">
      <alignment horizontal="center"/>
      <protection locked="0"/>
    </xf>
    <xf numFmtId="0" fontId="56" fillId="0" borderId="0" xfId="7" applyFont="1" applyAlignment="1" applyProtection="1">
      <alignment horizontal="center"/>
      <protection locked="0"/>
    </xf>
    <xf numFmtId="0" fontId="53" fillId="0" borderId="0" xfId="7" applyFont="1" applyAlignment="1">
      <alignment horizontal="center"/>
    </xf>
    <xf numFmtId="0" fontId="54" fillId="10" borderId="0" xfId="7" applyFont="1" applyFill="1" applyAlignment="1">
      <alignment horizontal="center"/>
    </xf>
    <xf numFmtId="0" fontId="4" fillId="0" borderId="12" xfId="7" applyFont="1" applyBorder="1" applyAlignment="1">
      <alignment horizontal="left"/>
    </xf>
    <xf numFmtId="0" fontId="2" fillId="0" borderId="7" xfId="7" applyBorder="1" applyAlignment="1">
      <alignment horizontal="center"/>
    </xf>
    <xf numFmtId="0" fontId="14" fillId="0" borderId="0" xfId="7" applyFont="1" applyAlignment="1">
      <alignment horizontal="left" vertical="top" wrapText="1"/>
    </xf>
    <xf numFmtId="0" fontId="0" fillId="10" borderId="0" xfId="0" applyFill="1" applyAlignment="1" applyProtection="1">
      <alignment horizontal="center"/>
      <protection hidden="1"/>
    </xf>
  </cellXfs>
  <cellStyles count="14">
    <cellStyle name="Comma" xfId="1" builtinId="3"/>
    <cellStyle name="Currency" xfId="9" builtinId="4"/>
    <cellStyle name="Currency 2" xfId="8"/>
    <cellStyle name="Hyperlink" xfId="2" builtinId="8"/>
    <cellStyle name="Normal" xfId="0" builtinId="0"/>
    <cellStyle name="Normal 2" xfId="7"/>
    <cellStyle name="Normal 2 2" xfId="13"/>
    <cellStyle name="Normal 3" xfId="10"/>
    <cellStyle name="Normal 3 2" xfId="11"/>
    <cellStyle name="Normal 4" xfId="12"/>
    <cellStyle name="Normal_For Upload" xfId="3"/>
    <cellStyle name="Normal_For Upload_1" xfId="4"/>
    <cellStyle name="Normal_FUNDSUM.XLS" xfId="5"/>
    <cellStyle name="Percent" xfId="6" builtinId="5"/>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53"/>
  <sheetViews>
    <sheetView workbookViewId="0">
      <selection activeCell="C30" sqref="C30"/>
    </sheetView>
  </sheetViews>
  <sheetFormatPr defaultRowHeight="12.75" x14ac:dyDescent="0.2"/>
  <cols>
    <col min="1" max="1" width="3.5703125" customWidth="1"/>
    <col min="2" max="2" width="5.5703125" customWidth="1"/>
    <col min="3" max="3" width="100.5703125" customWidth="1"/>
    <col min="4" max="5" width="50.5703125" customWidth="1"/>
  </cols>
  <sheetData>
    <row r="1" spans="1:4" ht="21" thickBot="1" x14ac:dyDescent="0.35">
      <c r="A1" s="472" t="s">
        <v>691</v>
      </c>
      <c r="B1" s="472"/>
      <c r="C1" s="472"/>
    </row>
    <row r="2" spans="1:4" ht="24.95" customHeight="1" thickTop="1" thickBot="1" x14ac:dyDescent="0.3">
      <c r="A2" s="84" t="s">
        <v>692</v>
      </c>
      <c r="B2" s="69"/>
      <c r="C2" s="155"/>
      <c r="D2" s="156"/>
    </row>
    <row r="3" spans="1:4" ht="30.75" thickBot="1" x14ac:dyDescent="0.3">
      <c r="A3" s="69"/>
      <c r="B3" s="162"/>
      <c r="C3" s="157" t="s">
        <v>708</v>
      </c>
      <c r="D3" s="158"/>
    </row>
    <row r="4" spans="1:4" ht="16.5" thickBot="1" x14ac:dyDescent="0.3">
      <c r="A4" s="69"/>
      <c r="B4" s="162"/>
      <c r="C4" s="155" t="s">
        <v>693</v>
      </c>
      <c r="D4" s="159"/>
    </row>
    <row r="5" spans="1:4" ht="16.5" thickBot="1" x14ac:dyDescent="0.3">
      <c r="A5" s="69"/>
      <c r="B5" s="162"/>
      <c r="C5" s="155" t="s">
        <v>694</v>
      </c>
      <c r="D5" s="159"/>
    </row>
    <row r="6" spans="1:4" ht="16.5" thickBot="1" x14ac:dyDescent="0.3">
      <c r="A6" s="69"/>
      <c r="B6" s="162"/>
      <c r="C6" s="155" t="s">
        <v>1007</v>
      </c>
      <c r="D6" s="159"/>
    </row>
    <row r="7" spans="1:4" ht="16.5" thickBot="1" x14ac:dyDescent="0.3">
      <c r="A7" s="69"/>
      <c r="B7" s="162"/>
      <c r="C7" s="155" t="s">
        <v>729</v>
      </c>
      <c r="D7" s="159"/>
    </row>
    <row r="8" spans="1:4" ht="24.95" customHeight="1" thickBot="1" x14ac:dyDescent="0.3">
      <c r="A8" s="84" t="s">
        <v>695</v>
      </c>
      <c r="B8" s="69"/>
      <c r="C8" s="160"/>
      <c r="D8" s="156"/>
    </row>
    <row r="9" spans="1:4" ht="16.5" thickBot="1" x14ac:dyDescent="0.3">
      <c r="A9" s="69"/>
      <c r="B9" s="162"/>
      <c r="C9" s="155" t="s">
        <v>709</v>
      </c>
    </row>
    <row r="10" spans="1:4" ht="16.5" thickBot="1" x14ac:dyDescent="0.3">
      <c r="A10" s="69"/>
      <c r="B10" s="162"/>
      <c r="C10" s="155" t="s">
        <v>710</v>
      </c>
    </row>
    <row r="11" spans="1:4" ht="16.5" thickBot="1" x14ac:dyDescent="0.3">
      <c r="A11" s="69"/>
      <c r="B11" s="162"/>
      <c r="C11" s="155" t="s">
        <v>711</v>
      </c>
    </row>
    <row r="12" spans="1:4" ht="16.5" thickBot="1" x14ac:dyDescent="0.3">
      <c r="A12" s="69"/>
      <c r="B12" s="162"/>
      <c r="C12" s="155" t="s">
        <v>712</v>
      </c>
    </row>
    <row r="13" spans="1:4" ht="16.5" thickBot="1" x14ac:dyDescent="0.3">
      <c r="A13" s="69"/>
      <c r="B13" s="162"/>
      <c r="C13" s="155" t="s">
        <v>713</v>
      </c>
    </row>
    <row r="14" spans="1:4" ht="16.5" thickBot="1" x14ac:dyDescent="0.3">
      <c r="A14" s="69"/>
      <c r="B14" s="162"/>
      <c r="C14" s="155" t="s">
        <v>901</v>
      </c>
    </row>
    <row r="15" spans="1:4" ht="15.75" thickBot="1" x14ac:dyDescent="0.3">
      <c r="A15" s="69"/>
      <c r="B15" s="202"/>
      <c r="C15" s="155" t="s">
        <v>819</v>
      </c>
    </row>
    <row r="16" spans="1:4" ht="24.95" customHeight="1" thickBot="1" x14ac:dyDescent="0.3">
      <c r="A16" s="84" t="s">
        <v>696</v>
      </c>
      <c r="B16" s="69"/>
      <c r="C16" s="160"/>
      <c r="D16" s="156"/>
    </row>
    <row r="17" spans="1:4" ht="16.5" thickBot="1" x14ac:dyDescent="0.3">
      <c r="A17" s="69"/>
      <c r="B17" s="162"/>
      <c r="C17" s="155" t="s">
        <v>697</v>
      </c>
    </row>
    <row r="18" spans="1:4" ht="24.95" customHeight="1" thickBot="1" x14ac:dyDescent="0.3">
      <c r="A18" s="84" t="s">
        <v>714</v>
      </c>
      <c r="B18" s="69"/>
      <c r="C18" s="160"/>
      <c r="D18" s="156"/>
    </row>
    <row r="19" spans="1:4" ht="16.5" thickBot="1" x14ac:dyDescent="0.3">
      <c r="A19" s="69"/>
      <c r="B19" s="162"/>
      <c r="C19" s="155" t="s">
        <v>698</v>
      </c>
    </row>
    <row r="20" spans="1:4" ht="24.95" customHeight="1" thickBot="1" x14ac:dyDescent="0.3">
      <c r="A20" s="84" t="s">
        <v>848</v>
      </c>
      <c r="B20" s="69"/>
      <c r="C20" s="160"/>
      <c r="D20" s="156"/>
    </row>
    <row r="21" spans="1:4" ht="30.75" thickBot="1" x14ac:dyDescent="0.3">
      <c r="A21" s="69"/>
      <c r="B21" s="162"/>
      <c r="C21" s="155" t="s">
        <v>880</v>
      </c>
    </row>
    <row r="22" spans="1:4" ht="16.5" thickBot="1" x14ac:dyDescent="0.3">
      <c r="A22" s="69"/>
      <c r="B22" s="162"/>
      <c r="C22" s="155" t="s">
        <v>699</v>
      </c>
    </row>
    <row r="23" spans="1:4" ht="16.5" thickBot="1" x14ac:dyDescent="0.3">
      <c r="A23" s="69"/>
      <c r="B23" s="162"/>
      <c r="C23" s="155" t="s">
        <v>715</v>
      </c>
    </row>
    <row r="24" spans="1:4" ht="16.5" thickBot="1" x14ac:dyDescent="0.3">
      <c r="A24" s="69"/>
      <c r="B24" s="162"/>
      <c r="C24" s="155" t="s">
        <v>716</v>
      </c>
    </row>
    <row r="25" spans="1:4" ht="16.5" thickBot="1" x14ac:dyDescent="0.3">
      <c r="A25" s="69"/>
      <c r="B25" s="162"/>
      <c r="C25" s="155" t="s">
        <v>730</v>
      </c>
    </row>
    <row r="26" spans="1:4" ht="16.5" thickBot="1" x14ac:dyDescent="0.3">
      <c r="A26" s="69"/>
      <c r="B26" s="162"/>
      <c r="C26" s="155" t="s">
        <v>731</v>
      </c>
    </row>
    <row r="27" spans="1:4" ht="16.5" thickBot="1" x14ac:dyDescent="0.3">
      <c r="A27" s="69"/>
      <c r="B27" s="162"/>
      <c r="C27" s="155" t="s">
        <v>732</v>
      </c>
    </row>
    <row r="28" spans="1:4" ht="24.95" customHeight="1" thickBot="1" x14ac:dyDescent="0.3">
      <c r="A28" s="84" t="s">
        <v>930</v>
      </c>
      <c r="B28" s="69"/>
      <c r="C28" s="160"/>
      <c r="D28" s="156"/>
    </row>
    <row r="29" spans="1:4" ht="16.5" thickBot="1" x14ac:dyDescent="0.3">
      <c r="A29" s="69"/>
      <c r="B29" s="162"/>
      <c r="C29" s="155" t="s">
        <v>1066</v>
      </c>
    </row>
    <row r="30" spans="1:4" ht="16.5" thickBot="1" x14ac:dyDescent="0.3">
      <c r="A30" s="69"/>
      <c r="B30" s="162"/>
      <c r="C30" s="155" t="s">
        <v>700</v>
      </c>
    </row>
    <row r="31" spans="1:4" ht="24.75" customHeight="1" thickBot="1" x14ac:dyDescent="0.3">
      <c r="A31" s="84" t="s">
        <v>931</v>
      </c>
      <c r="B31" s="245"/>
      <c r="C31" s="155"/>
    </row>
    <row r="32" spans="1:4" ht="16.5" thickBot="1" x14ac:dyDescent="0.3">
      <c r="A32" s="69"/>
      <c r="B32" s="162"/>
      <c r="C32" s="155" t="s">
        <v>900</v>
      </c>
    </row>
    <row r="33" spans="1:4" ht="24.95" customHeight="1" thickBot="1" x14ac:dyDescent="0.3">
      <c r="A33" s="84" t="s">
        <v>717</v>
      </c>
      <c r="B33" s="69"/>
      <c r="C33" s="160"/>
      <c r="D33" s="156"/>
    </row>
    <row r="34" spans="1:4" ht="30.75" thickBot="1" x14ac:dyDescent="0.3">
      <c r="A34" s="69"/>
      <c r="B34" s="162"/>
      <c r="C34" s="155" t="s">
        <v>1008</v>
      </c>
    </row>
    <row r="35" spans="1:4" ht="16.5" thickBot="1" x14ac:dyDescent="0.3">
      <c r="A35" s="69"/>
      <c r="B35" s="162"/>
      <c r="C35" s="155" t="s">
        <v>1009</v>
      </c>
    </row>
    <row r="36" spans="1:4" ht="27.75" customHeight="1" thickBot="1" x14ac:dyDescent="0.3">
      <c r="A36" s="84" t="s">
        <v>1064</v>
      </c>
      <c r="B36" s="245"/>
      <c r="C36" s="155"/>
    </row>
    <row r="37" spans="1:4" ht="16.5" thickBot="1" x14ac:dyDescent="0.3">
      <c r="A37" s="69"/>
      <c r="B37" s="162"/>
      <c r="C37" s="155" t="s">
        <v>1045</v>
      </c>
    </row>
    <row r="38" spans="1:4" ht="16.5" thickBot="1" x14ac:dyDescent="0.3">
      <c r="A38" s="69"/>
      <c r="B38" s="162"/>
      <c r="C38" s="155" t="s">
        <v>1046</v>
      </c>
    </row>
    <row r="39" spans="1:4" ht="16.5" thickBot="1" x14ac:dyDescent="0.3">
      <c r="A39" s="69"/>
      <c r="B39" s="162"/>
      <c r="C39" s="155" t="s">
        <v>1047</v>
      </c>
    </row>
    <row r="40" spans="1:4" ht="16.5" thickBot="1" x14ac:dyDescent="0.3">
      <c r="A40" s="69"/>
      <c r="B40" s="162"/>
      <c r="C40" s="155" t="s">
        <v>1048</v>
      </c>
    </row>
    <row r="41" spans="1:4" ht="30.75" thickBot="1" x14ac:dyDescent="0.3">
      <c r="A41" s="69"/>
      <c r="B41" s="162"/>
      <c r="C41" s="155" t="s">
        <v>1049</v>
      </c>
    </row>
    <row r="42" spans="1:4" ht="15.75" x14ac:dyDescent="0.25">
      <c r="A42" s="69"/>
      <c r="B42" s="245"/>
      <c r="C42" s="155"/>
    </row>
    <row r="43" spans="1:4" ht="24.95" customHeight="1" thickBot="1" x14ac:dyDescent="0.3">
      <c r="A43" s="84" t="s">
        <v>701</v>
      </c>
      <c r="B43" s="69"/>
      <c r="C43" s="160"/>
      <c r="D43" s="156"/>
    </row>
    <row r="44" spans="1:4" ht="16.5" thickBot="1" x14ac:dyDescent="0.3">
      <c r="A44" s="69"/>
      <c r="B44" s="162"/>
      <c r="C44" s="155" t="s">
        <v>702</v>
      </c>
    </row>
    <row r="45" spans="1:4" ht="16.5" thickBot="1" x14ac:dyDescent="0.3">
      <c r="A45" s="69"/>
      <c r="B45" s="162"/>
      <c r="C45" s="155" t="s">
        <v>703</v>
      </c>
    </row>
    <row r="46" spans="1:4" ht="16.5" thickBot="1" x14ac:dyDescent="0.3">
      <c r="A46" s="69"/>
      <c r="B46" s="162"/>
      <c r="C46" s="155" t="s">
        <v>704</v>
      </c>
    </row>
    <row r="47" spans="1:4" ht="30.75" thickBot="1" x14ac:dyDescent="0.3">
      <c r="A47" s="69"/>
      <c r="B47" s="162"/>
      <c r="C47" s="155" t="s">
        <v>705</v>
      </c>
    </row>
    <row r="48" spans="1:4" ht="16.5" thickBot="1" x14ac:dyDescent="0.3">
      <c r="A48" s="69"/>
      <c r="B48" s="162"/>
      <c r="C48" s="155" t="s">
        <v>921</v>
      </c>
    </row>
    <row r="49" spans="1:3" ht="16.5" thickBot="1" x14ac:dyDescent="0.3">
      <c r="A49" s="69"/>
      <c r="B49" s="162"/>
      <c r="C49" s="155" t="s">
        <v>706</v>
      </c>
    </row>
    <row r="50" spans="1:3" ht="16.5" thickBot="1" x14ac:dyDescent="0.3">
      <c r="A50" s="69"/>
      <c r="B50" s="162"/>
      <c r="C50" s="155" t="s">
        <v>707</v>
      </c>
    </row>
    <row r="51" spans="1:3" ht="16.5" thickBot="1" x14ac:dyDescent="0.3">
      <c r="A51" s="69"/>
      <c r="B51" s="162"/>
      <c r="C51" s="155" t="s">
        <v>1019</v>
      </c>
    </row>
    <row r="52" spans="1:3" x14ac:dyDescent="0.2">
      <c r="A52" s="69"/>
      <c r="B52" s="69"/>
      <c r="C52" s="161"/>
    </row>
    <row r="53" spans="1:3" x14ac:dyDescent="0.2">
      <c r="A53" s="69"/>
      <c r="B53" s="69"/>
      <c r="C53" s="69"/>
    </row>
  </sheetData>
  <mergeCells count="1">
    <mergeCell ref="A1:C1"/>
  </mergeCells>
  <printOptions horizontalCentered="1" verticalCentered="1"/>
  <pageMargins left="0.25" right="0.25" top="0.5" bottom="0.5" header="0.3" footer="0.3"/>
  <pageSetup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election activeCell="A3" sqref="A3:B3"/>
    </sheetView>
  </sheetViews>
  <sheetFormatPr defaultColWidth="9.140625" defaultRowHeight="12.75" x14ac:dyDescent="0.2"/>
  <cols>
    <col min="1" max="1" width="3.5703125" style="5" customWidth="1"/>
    <col min="2" max="2" width="35.5703125" style="5" customWidth="1"/>
    <col min="3" max="3" width="2.5703125" style="5" customWidth="1"/>
    <col min="4" max="4" width="20.5703125" style="5" customWidth="1"/>
    <col min="5" max="5" width="2.5703125" style="5" customWidth="1"/>
    <col min="6" max="6" width="20.5703125" style="5" customWidth="1"/>
    <col min="7" max="7" width="2.5703125" style="5" customWidth="1"/>
    <col min="8" max="8" width="20.5703125" style="5" customWidth="1"/>
    <col min="9" max="9" width="3.5703125" style="5" customWidth="1"/>
    <col min="10" max="10" width="20.5703125" style="5" customWidth="1"/>
    <col min="11" max="11" width="16" style="5" customWidth="1"/>
    <col min="12" max="13" width="16.5703125" style="5" customWidth="1"/>
    <col min="14" max="15" width="14.5703125" style="5" customWidth="1"/>
    <col min="16" max="16384" width="9.140625" style="5"/>
  </cols>
  <sheetData>
    <row r="1" spans="1:17" ht="24.95" customHeight="1" x14ac:dyDescent="0.2">
      <c r="A1" s="573" t="str">
        <f>CONCATENATE('Basic Data Input'!B7," in ",'Basic Data Input'!B8," County")</f>
        <v>City of Plainview in Pierce County</v>
      </c>
      <c r="B1" s="573"/>
      <c r="C1" s="573"/>
      <c r="D1" s="573"/>
      <c r="E1" s="573"/>
      <c r="F1" s="573"/>
      <c r="G1" s="573"/>
      <c r="H1" s="573"/>
      <c r="I1" s="573"/>
      <c r="J1" s="573"/>
      <c r="K1" s="7" t="s">
        <v>2</v>
      </c>
      <c r="L1" s="7" t="s">
        <v>2</v>
      </c>
      <c r="M1" s="7"/>
    </row>
    <row r="2" spans="1:17" ht="27.95" customHeight="1" x14ac:dyDescent="0.2">
      <c r="A2" s="70" t="s">
        <v>1088</v>
      </c>
      <c r="B2" s="12"/>
      <c r="C2" s="12"/>
      <c r="D2" s="12"/>
      <c r="E2" s="12"/>
      <c r="F2" s="12"/>
      <c r="G2" s="12"/>
      <c r="H2" s="12"/>
      <c r="I2" s="12"/>
      <c r="J2" s="12"/>
      <c r="K2" s="71" t="s">
        <v>2</v>
      </c>
      <c r="L2" s="12" t="s">
        <v>2</v>
      </c>
      <c r="M2" s="12"/>
    </row>
    <row r="3" spans="1:17" ht="6" customHeight="1" x14ac:dyDescent="0.2">
      <c r="A3" s="109"/>
      <c r="B3" s="12"/>
      <c r="C3" s="12"/>
      <c r="D3" s="12"/>
      <c r="E3" s="12"/>
      <c r="F3" s="12"/>
      <c r="G3" s="12"/>
      <c r="H3" s="12"/>
      <c r="I3" s="12"/>
      <c r="J3" s="12"/>
      <c r="K3" s="71"/>
      <c r="L3" s="12"/>
      <c r="M3" s="12"/>
    </row>
    <row r="4" spans="1:17" ht="14.25" x14ac:dyDescent="0.2">
      <c r="A4" s="574" t="s">
        <v>66</v>
      </c>
      <c r="B4" s="574"/>
      <c r="C4" s="574"/>
      <c r="D4" s="574"/>
      <c r="E4" s="574"/>
      <c r="F4" s="574"/>
      <c r="G4" s="574"/>
      <c r="H4" s="574"/>
      <c r="I4" s="574"/>
      <c r="J4" s="574"/>
      <c r="K4" s="71"/>
      <c r="L4" s="12"/>
      <c r="M4" s="12"/>
    </row>
    <row r="5" spans="1:17" ht="14.25" x14ac:dyDescent="0.2">
      <c r="A5" s="574" t="s">
        <v>120</v>
      </c>
      <c r="B5" s="574"/>
      <c r="C5" s="574"/>
      <c r="D5" s="574"/>
      <c r="E5" s="574"/>
      <c r="F5" s="574"/>
      <c r="G5" s="574"/>
      <c r="H5" s="574"/>
      <c r="I5" s="574"/>
      <c r="J5" s="574"/>
      <c r="K5" s="71"/>
      <c r="L5" s="12"/>
      <c r="M5" s="12"/>
    </row>
    <row r="6" spans="1:17" ht="6" customHeight="1" x14ac:dyDescent="0.2">
      <c r="A6" s="109"/>
      <c r="B6" s="12"/>
      <c r="C6" s="12"/>
      <c r="D6" s="12"/>
      <c r="E6" s="12"/>
      <c r="F6" s="12"/>
      <c r="G6" s="12"/>
      <c r="H6" s="12"/>
      <c r="I6" s="12"/>
      <c r="J6" s="12"/>
      <c r="K6" s="71"/>
      <c r="L6" s="12"/>
      <c r="M6" s="12"/>
    </row>
    <row r="7" spans="1:17" ht="9" customHeight="1" thickBot="1" x14ac:dyDescent="0.25">
      <c r="A7" s="110"/>
      <c r="B7" s="111"/>
      <c r="C7" s="111"/>
      <c r="D7" s="111"/>
      <c r="E7" s="111"/>
      <c r="F7" s="111"/>
      <c r="G7" s="111"/>
      <c r="H7" s="111"/>
      <c r="I7" s="111"/>
      <c r="J7" s="111"/>
      <c r="K7" s="71"/>
      <c r="L7" s="12"/>
      <c r="M7" s="12"/>
    </row>
    <row r="8" spans="1:17" ht="20.100000000000001" customHeight="1" x14ac:dyDescent="0.2">
      <c r="A8" s="109"/>
      <c r="B8" s="12"/>
      <c r="C8" s="12"/>
      <c r="D8" s="12"/>
      <c r="E8" s="12"/>
      <c r="F8" s="12"/>
      <c r="G8" s="12"/>
      <c r="H8" s="12"/>
      <c r="I8" s="12"/>
      <c r="J8" s="12"/>
      <c r="K8" s="71"/>
      <c r="L8" s="564" t="s">
        <v>827</v>
      </c>
      <c r="M8" s="564"/>
      <c r="N8" s="564"/>
      <c r="O8" s="564"/>
      <c r="P8" s="564"/>
      <c r="Q8" s="564"/>
    </row>
    <row r="9" spans="1:17" ht="15.95" customHeight="1" x14ac:dyDescent="0.25">
      <c r="A9" s="112" t="s">
        <v>67</v>
      </c>
      <c r="B9" s="112"/>
      <c r="C9" s="112"/>
      <c r="D9" s="112"/>
      <c r="E9" s="112"/>
      <c r="F9" s="112"/>
      <c r="G9" s="112"/>
      <c r="H9" s="112"/>
      <c r="I9" s="112"/>
      <c r="J9" s="112"/>
      <c r="K9" s="113" t="s">
        <v>2</v>
      </c>
      <c r="L9" s="564"/>
      <c r="M9" s="564"/>
      <c r="N9" s="564"/>
      <c r="O9" s="564"/>
      <c r="P9" s="564"/>
      <c r="Q9" s="564"/>
    </row>
    <row r="10" spans="1:17" ht="15.95" customHeight="1" x14ac:dyDescent="0.2">
      <c r="A10" s="72"/>
      <c r="L10" s="564"/>
      <c r="M10" s="564"/>
      <c r="N10" s="564"/>
      <c r="O10" s="564"/>
      <c r="P10" s="564"/>
      <c r="Q10" s="564"/>
    </row>
    <row r="11" spans="1:17" ht="30" customHeight="1" x14ac:dyDescent="0.2">
      <c r="A11" s="72"/>
      <c r="B11" s="114" t="s">
        <v>68</v>
      </c>
      <c r="C11" s="115"/>
      <c r="D11" s="116" t="s">
        <v>121</v>
      </c>
      <c r="E11" s="115"/>
      <c r="F11" s="116" t="s">
        <v>122</v>
      </c>
      <c r="G11" s="117"/>
      <c r="H11" s="116" t="s">
        <v>123</v>
      </c>
      <c r="I11" s="118"/>
      <c r="J11" s="116" t="s">
        <v>124</v>
      </c>
      <c r="L11" s="564"/>
      <c r="M11" s="564"/>
      <c r="N11" s="564"/>
      <c r="O11" s="564"/>
      <c r="P11" s="564"/>
      <c r="Q11" s="564"/>
    </row>
    <row r="12" spans="1:17" ht="18.95" customHeight="1" x14ac:dyDescent="0.2">
      <c r="A12" s="72"/>
      <c r="B12" s="124"/>
      <c r="C12" s="33"/>
      <c r="D12" s="125"/>
      <c r="E12" s="33"/>
      <c r="F12" s="125"/>
      <c r="G12" s="126"/>
      <c r="H12" s="125"/>
      <c r="I12" s="126"/>
      <c r="J12" s="127">
        <f>D12+F12-H12</f>
        <v>0</v>
      </c>
    </row>
    <row r="13" spans="1:17" ht="18.95" customHeight="1" x14ac:dyDescent="0.2">
      <c r="A13" s="72"/>
      <c r="B13" s="124"/>
      <c r="C13" s="33"/>
      <c r="D13" s="125"/>
      <c r="E13" s="33"/>
      <c r="F13" s="125"/>
      <c r="G13" s="126"/>
      <c r="H13" s="125"/>
      <c r="I13" s="126"/>
      <c r="J13" s="127">
        <f t="shared" ref="J13:J24" si="0">D13+F13-H13</f>
        <v>0</v>
      </c>
    </row>
    <row r="14" spans="1:17" ht="18.95" customHeight="1" x14ac:dyDescent="0.2">
      <c r="A14" s="72"/>
      <c r="B14" s="124"/>
      <c r="C14" s="33"/>
      <c r="D14" s="125"/>
      <c r="E14" s="33"/>
      <c r="F14" s="125"/>
      <c r="G14" s="126"/>
      <c r="H14" s="125"/>
      <c r="I14" s="126"/>
      <c r="J14" s="127">
        <f t="shared" si="0"/>
        <v>0</v>
      </c>
    </row>
    <row r="15" spans="1:17" ht="18.95" customHeight="1" x14ac:dyDescent="0.2">
      <c r="A15" s="72"/>
      <c r="B15" s="124"/>
      <c r="C15" s="33"/>
      <c r="D15" s="125"/>
      <c r="E15" s="33"/>
      <c r="F15" s="125"/>
      <c r="G15" s="126"/>
      <c r="H15" s="125"/>
      <c r="I15" s="126"/>
      <c r="J15" s="127">
        <f t="shared" si="0"/>
        <v>0</v>
      </c>
    </row>
    <row r="16" spans="1:17" ht="18.95" customHeight="1" x14ac:dyDescent="0.2">
      <c r="A16" s="72"/>
      <c r="B16" s="124"/>
      <c r="C16" s="33"/>
      <c r="D16" s="125"/>
      <c r="E16" s="33"/>
      <c r="F16" s="125"/>
      <c r="G16" s="126"/>
      <c r="H16" s="125"/>
      <c r="I16" s="126"/>
      <c r="J16" s="127">
        <f t="shared" si="0"/>
        <v>0</v>
      </c>
    </row>
    <row r="17" spans="1:10" ht="18.95" customHeight="1" x14ac:dyDescent="0.2">
      <c r="A17" s="72"/>
      <c r="B17" s="124"/>
      <c r="C17" s="33"/>
      <c r="D17" s="125"/>
      <c r="E17" s="33"/>
      <c r="F17" s="125"/>
      <c r="G17" s="126"/>
      <c r="H17" s="125"/>
      <c r="I17" s="126"/>
      <c r="J17" s="127">
        <f t="shared" si="0"/>
        <v>0</v>
      </c>
    </row>
    <row r="18" spans="1:10" ht="18.95" customHeight="1" x14ac:dyDescent="0.2">
      <c r="A18" s="72"/>
      <c r="B18" s="124"/>
      <c r="C18" s="33"/>
      <c r="D18" s="125"/>
      <c r="E18" s="33"/>
      <c r="F18" s="125"/>
      <c r="G18" s="126"/>
      <c r="H18" s="125"/>
      <c r="I18" s="126"/>
      <c r="J18" s="127">
        <f t="shared" si="0"/>
        <v>0</v>
      </c>
    </row>
    <row r="19" spans="1:10" ht="18.95" customHeight="1" x14ac:dyDescent="0.2">
      <c r="A19" s="72"/>
      <c r="B19" s="124"/>
      <c r="C19" s="33"/>
      <c r="D19" s="125"/>
      <c r="E19" s="33"/>
      <c r="F19" s="125"/>
      <c r="G19" s="126"/>
      <c r="H19" s="125"/>
      <c r="I19" s="126"/>
      <c r="J19" s="127">
        <f t="shared" si="0"/>
        <v>0</v>
      </c>
    </row>
    <row r="20" spans="1:10" ht="18.95" customHeight="1" x14ac:dyDescent="0.2">
      <c r="A20" s="72"/>
      <c r="B20" s="124"/>
      <c r="C20" s="33"/>
      <c r="D20" s="125"/>
      <c r="E20" s="33"/>
      <c r="F20" s="125"/>
      <c r="G20" s="126"/>
      <c r="H20" s="125"/>
      <c r="I20" s="126"/>
      <c r="J20" s="127">
        <f t="shared" si="0"/>
        <v>0</v>
      </c>
    </row>
    <row r="21" spans="1:10" ht="18.95" customHeight="1" x14ac:dyDescent="0.2">
      <c r="A21" s="72"/>
      <c r="B21" s="124"/>
      <c r="C21" s="33"/>
      <c r="D21" s="125"/>
      <c r="E21" s="33"/>
      <c r="F21" s="125"/>
      <c r="G21" s="126"/>
      <c r="H21" s="125"/>
      <c r="I21" s="126"/>
      <c r="J21" s="127">
        <f t="shared" si="0"/>
        <v>0</v>
      </c>
    </row>
    <row r="22" spans="1:10" ht="18.95" customHeight="1" x14ac:dyDescent="0.2">
      <c r="A22" s="72"/>
      <c r="B22" s="124"/>
      <c r="C22" s="33"/>
      <c r="D22" s="125"/>
      <c r="E22" s="33"/>
      <c r="F22" s="125"/>
      <c r="G22" s="126"/>
      <c r="H22" s="125"/>
      <c r="I22" s="126"/>
      <c r="J22" s="127">
        <f t="shared" si="0"/>
        <v>0</v>
      </c>
    </row>
    <row r="23" spans="1:10" ht="18.95" customHeight="1" x14ac:dyDescent="0.2">
      <c r="A23" s="72"/>
      <c r="B23" s="124"/>
      <c r="C23" s="33"/>
      <c r="D23" s="125"/>
      <c r="E23" s="33"/>
      <c r="F23" s="125"/>
      <c r="G23" s="126"/>
      <c r="H23" s="125"/>
      <c r="I23" s="126"/>
      <c r="J23" s="127">
        <f t="shared" si="0"/>
        <v>0</v>
      </c>
    </row>
    <row r="24" spans="1:10" ht="18.95" customHeight="1" x14ac:dyDescent="0.2">
      <c r="A24" s="72"/>
      <c r="B24" s="124"/>
      <c r="C24" s="33"/>
      <c r="D24" s="125"/>
      <c r="E24" s="33"/>
      <c r="F24" s="125"/>
      <c r="G24" s="126"/>
      <c r="H24" s="125"/>
      <c r="I24" s="126"/>
      <c r="J24" s="127">
        <f t="shared" si="0"/>
        <v>0</v>
      </c>
    </row>
    <row r="25" spans="1:10" ht="18" customHeight="1" thickBot="1" x14ac:dyDescent="0.25">
      <c r="A25" s="72"/>
      <c r="B25" s="129" t="s">
        <v>17</v>
      </c>
      <c r="C25" s="76"/>
      <c r="D25" s="128">
        <f>SUM(D12:D24)</f>
        <v>0</v>
      </c>
      <c r="E25" s="33"/>
      <c r="F25" s="128">
        <f>SUM(F12:F24)</f>
        <v>0</v>
      </c>
      <c r="G25" s="126"/>
      <c r="H25" s="128">
        <f>SUM(H12:H24)</f>
        <v>0</v>
      </c>
      <c r="I25" s="126"/>
      <c r="J25" s="128">
        <f>SUM(J12:J24)</f>
        <v>0</v>
      </c>
    </row>
    <row r="26" spans="1:10" ht="12" customHeight="1" thickTop="1" x14ac:dyDescent="0.2">
      <c r="A26" s="72"/>
      <c r="B26" s="76"/>
      <c r="C26" s="76"/>
      <c r="D26" s="121" t="s">
        <v>125</v>
      </c>
      <c r="E26" s="122"/>
      <c r="F26" s="121" t="s">
        <v>690</v>
      </c>
      <c r="G26" s="121"/>
      <c r="H26" s="121" t="s">
        <v>126</v>
      </c>
      <c r="I26" s="120"/>
      <c r="J26" s="123"/>
    </row>
    <row r="27" spans="1:10" ht="9" customHeight="1" x14ac:dyDescent="0.2">
      <c r="A27" s="72"/>
      <c r="B27" s="76"/>
      <c r="C27" s="76"/>
      <c r="D27" s="76"/>
      <c r="E27" s="119"/>
      <c r="F27" s="119"/>
      <c r="G27" s="119"/>
      <c r="H27" s="119"/>
      <c r="I27" s="119"/>
      <c r="J27" s="119"/>
    </row>
    <row r="28" spans="1:10" ht="12" customHeight="1" x14ac:dyDescent="0.2">
      <c r="A28" s="571" t="s">
        <v>156</v>
      </c>
      <c r="B28" s="571"/>
      <c r="C28" s="571"/>
      <c r="D28" s="571"/>
      <c r="E28" s="571"/>
      <c r="F28" s="571"/>
      <c r="G28" s="571"/>
      <c r="H28" s="571"/>
      <c r="I28" s="571"/>
      <c r="J28" s="571"/>
    </row>
    <row r="29" spans="1:10" ht="12" customHeight="1" x14ac:dyDescent="0.2">
      <c r="A29" s="571" t="s">
        <v>157</v>
      </c>
      <c r="B29" s="571"/>
      <c r="C29" s="571"/>
      <c r="D29" s="571"/>
      <c r="E29" s="571"/>
      <c r="F29" s="571"/>
      <c r="G29" s="571"/>
      <c r="H29" s="571"/>
      <c r="I29" s="571"/>
      <c r="J29" s="571"/>
    </row>
    <row r="30" spans="1:10" ht="12" customHeight="1" x14ac:dyDescent="0.2">
      <c r="A30" s="571" t="s">
        <v>158</v>
      </c>
      <c r="B30" s="571"/>
      <c r="C30" s="571"/>
      <c r="D30" s="571"/>
      <c r="E30" s="571"/>
      <c r="F30" s="571"/>
      <c r="G30" s="571"/>
      <c r="H30" s="571"/>
      <c r="I30" s="571"/>
      <c r="J30" s="571"/>
    </row>
    <row r="31" spans="1:10" ht="12" customHeight="1" x14ac:dyDescent="0.2">
      <c r="A31" s="571" t="s">
        <v>159</v>
      </c>
      <c r="B31" s="571"/>
      <c r="C31" s="571"/>
      <c r="D31" s="571"/>
      <c r="E31" s="571"/>
      <c r="F31" s="571"/>
      <c r="G31" s="571"/>
      <c r="H31" s="571"/>
      <c r="I31" s="571"/>
      <c r="J31" s="571"/>
    </row>
    <row r="32" spans="1:10" ht="12" customHeight="1" x14ac:dyDescent="0.2">
      <c r="A32" s="571" t="s">
        <v>160</v>
      </c>
      <c r="B32" s="571"/>
      <c r="C32" s="571"/>
      <c r="D32" s="571"/>
      <c r="E32" s="571"/>
      <c r="F32" s="571"/>
      <c r="G32" s="571"/>
      <c r="H32" s="571"/>
      <c r="I32" s="571"/>
      <c r="J32" s="571"/>
    </row>
    <row r="33" spans="1:10" ht="15.95" hidden="1" customHeight="1" thickBot="1" x14ac:dyDescent="0.25">
      <c r="A33" s="45"/>
      <c r="B33" s="76"/>
      <c r="C33" s="76"/>
      <c r="D33" s="76"/>
      <c r="E33" s="119"/>
      <c r="F33" s="119"/>
      <c r="G33" s="119"/>
      <c r="H33" s="119"/>
      <c r="I33" s="119"/>
      <c r="J33" s="119"/>
    </row>
    <row r="34" spans="1:10" ht="15.75" hidden="1" x14ac:dyDescent="0.25">
      <c r="A34" s="66"/>
      <c r="B34" s="67"/>
      <c r="C34" s="67"/>
      <c r="D34" s="67"/>
      <c r="E34" s="67"/>
      <c r="F34" s="67"/>
      <c r="G34" s="67"/>
      <c r="H34" s="67"/>
      <c r="I34" s="67"/>
      <c r="J34" s="68" t="s">
        <v>127</v>
      </c>
    </row>
    <row r="35" spans="1:10" x14ac:dyDescent="0.2">
      <c r="A35" s="100"/>
      <c r="B35" s="100"/>
      <c r="C35" s="100"/>
      <c r="D35" s="100"/>
      <c r="E35" s="100"/>
      <c r="F35" s="100"/>
      <c r="G35" s="100"/>
      <c r="H35" s="100"/>
      <c r="I35" s="100"/>
      <c r="J35" s="100"/>
    </row>
    <row r="36" spans="1:10" x14ac:dyDescent="0.2">
      <c r="A36" s="100"/>
      <c r="B36" s="100"/>
      <c r="C36" s="100"/>
      <c r="D36" s="100"/>
      <c r="E36" s="100"/>
      <c r="F36" s="100"/>
      <c r="G36" s="100"/>
      <c r="H36" s="100"/>
      <c r="I36" s="100"/>
      <c r="J36" s="100"/>
    </row>
    <row r="37" spans="1:10" x14ac:dyDescent="0.2">
      <c r="A37" s="100"/>
      <c r="B37" s="100"/>
      <c r="C37" s="100"/>
      <c r="D37" s="100"/>
      <c r="E37" s="100"/>
      <c r="F37" s="100"/>
      <c r="G37" s="100"/>
      <c r="H37" s="100"/>
      <c r="I37" s="100"/>
      <c r="J37" s="100"/>
    </row>
  </sheetData>
  <sheetProtection algorithmName="SHA-512" hashValue="TVZlgCtS9F3ZjZ4ThkcmIh0KaCB78lAk2Lb3D9rLg00S5QFATG9ZNuzbT+ikYoipu1TrKiyehbb3lDvrw6zriQ==" saltValue="M6CZ/zZk9FbAImbRRwNRMA==" spinCount="100000" sheet="1" objects="1" scenarios="1"/>
  <mergeCells count="9">
    <mergeCell ref="L8:Q11"/>
    <mergeCell ref="A31:J31"/>
    <mergeCell ref="A32:J32"/>
    <mergeCell ref="A1:J1"/>
    <mergeCell ref="A4:J4"/>
    <mergeCell ref="A5:J5"/>
    <mergeCell ref="A28:J28"/>
    <mergeCell ref="A29:J29"/>
    <mergeCell ref="A30:J30"/>
  </mergeCells>
  <phoneticPr fontId="0" type="noConversion"/>
  <printOptions horizontalCentered="1"/>
  <pageMargins left="0.25" right="0.25" top="0.35" bottom="0.45" header="0.35" footer="0.35"/>
  <pageSetup orientation="landscape" r:id="rId1"/>
  <headerFooter alignWithMargins="0">
    <oddFooter>&amp;R&amp;"Arial,Bold"Page 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C13" sqref="C13:D13"/>
    </sheetView>
  </sheetViews>
  <sheetFormatPr defaultColWidth="9.140625" defaultRowHeight="14.25" x14ac:dyDescent="0.2"/>
  <cols>
    <col min="1" max="1" width="13.5703125" style="409" customWidth="1"/>
    <col min="2" max="2" width="4.5703125" style="409" customWidth="1"/>
    <col min="3" max="3" width="20.85546875" style="409" customWidth="1"/>
    <col min="4" max="4" width="14.42578125" style="409" customWidth="1"/>
    <col min="5" max="5" width="2" style="409" customWidth="1"/>
    <col min="6" max="6" width="40" style="409" customWidth="1"/>
    <col min="7" max="7" width="2.42578125" style="409" customWidth="1"/>
    <col min="8" max="8" width="33.5703125" style="409" customWidth="1"/>
    <col min="9" max="9" width="8.5703125" style="409" customWidth="1"/>
    <col min="10" max="16384" width="9.140625" style="409"/>
  </cols>
  <sheetData>
    <row r="1" spans="1:8" ht="25.5" customHeight="1" x14ac:dyDescent="0.2"/>
    <row r="2" spans="1:8" ht="9.75" customHeight="1" x14ac:dyDescent="0.2"/>
    <row r="3" spans="1:8" ht="23.25" x14ac:dyDescent="0.35">
      <c r="A3" s="577" t="s">
        <v>7</v>
      </c>
      <c r="B3" s="577"/>
      <c r="C3" s="577"/>
      <c r="D3" s="577"/>
      <c r="E3" s="577"/>
      <c r="F3" s="577"/>
      <c r="G3" s="577"/>
      <c r="H3" s="577"/>
    </row>
    <row r="4" spans="1:8" ht="32.25" customHeight="1" thickBot="1" x14ac:dyDescent="0.4">
      <c r="A4" s="410"/>
      <c r="B4" s="410"/>
      <c r="C4" s="410"/>
      <c r="D4" s="410"/>
      <c r="E4" s="578" t="s">
        <v>799</v>
      </c>
      <c r="F4" s="578"/>
      <c r="G4" s="410"/>
      <c r="H4" s="410"/>
    </row>
    <row r="5" spans="1:8" ht="17.25" customHeight="1" x14ac:dyDescent="0.35">
      <c r="A5" s="410"/>
      <c r="B5" s="410"/>
      <c r="C5" s="410"/>
      <c r="D5" s="411"/>
      <c r="E5" s="410"/>
      <c r="F5" s="412" t="s">
        <v>800</v>
      </c>
      <c r="G5" s="410"/>
      <c r="H5" s="410"/>
    </row>
    <row r="6" spans="1:8" ht="23.25" x14ac:dyDescent="0.35">
      <c r="A6" s="410"/>
      <c r="B6" s="410"/>
      <c r="D6" s="413" t="s">
        <v>801</v>
      </c>
      <c r="E6" s="410"/>
      <c r="F6" s="414" t="s">
        <v>1115</v>
      </c>
      <c r="G6" s="410"/>
      <c r="H6" s="410"/>
    </row>
    <row r="7" spans="1:8" ht="23.25" x14ac:dyDescent="0.35">
      <c r="A7" s="410"/>
      <c r="B7" s="410"/>
      <c r="D7" s="413" t="s">
        <v>802</v>
      </c>
      <c r="E7" s="410"/>
      <c r="F7" s="415" t="s">
        <v>1117</v>
      </c>
      <c r="G7" s="410"/>
      <c r="H7" s="410"/>
    </row>
    <row r="8" spans="1:8" ht="23.25" x14ac:dyDescent="0.35">
      <c r="A8" s="410"/>
      <c r="B8" s="410"/>
      <c r="D8" s="413" t="s">
        <v>803</v>
      </c>
      <c r="E8" s="410"/>
      <c r="F8" s="415" t="s">
        <v>1118</v>
      </c>
      <c r="G8" s="410"/>
      <c r="H8" s="410"/>
    </row>
    <row r="9" spans="1:8" ht="23.25" x14ac:dyDescent="0.35">
      <c r="A9" s="410"/>
      <c r="B9" s="410"/>
      <c r="D9" s="413" t="s">
        <v>804</v>
      </c>
      <c r="E9" s="410"/>
      <c r="F9" s="415" t="s">
        <v>1119</v>
      </c>
      <c r="G9" s="410"/>
      <c r="H9" s="410"/>
    </row>
    <row r="10" spans="1:8" ht="23.25" x14ac:dyDescent="0.35">
      <c r="A10" s="410"/>
      <c r="B10" s="410"/>
      <c r="D10" s="413" t="s">
        <v>805</v>
      </c>
      <c r="E10" s="410"/>
      <c r="F10" s="415" t="s">
        <v>1120</v>
      </c>
      <c r="G10" s="410"/>
      <c r="H10" s="410"/>
    </row>
    <row r="11" spans="1:8" ht="32.25" customHeight="1" x14ac:dyDescent="0.35">
      <c r="A11" s="410"/>
      <c r="B11" s="410"/>
      <c r="C11" s="410"/>
      <c r="D11" s="410"/>
      <c r="E11" s="410"/>
      <c r="F11" s="410"/>
      <c r="G11" s="410"/>
      <c r="H11" s="410"/>
    </row>
    <row r="12" spans="1:8" ht="15" thickBot="1" x14ac:dyDescent="0.25">
      <c r="C12" s="579" t="s">
        <v>8</v>
      </c>
      <c r="D12" s="579"/>
      <c r="E12" s="419"/>
      <c r="F12" s="420" t="s">
        <v>806</v>
      </c>
      <c r="G12" s="419"/>
      <c r="H12" s="420" t="s">
        <v>11</v>
      </c>
    </row>
    <row r="13" spans="1:8" ht="27" customHeight="1" x14ac:dyDescent="0.2">
      <c r="A13" s="421" t="s">
        <v>801</v>
      </c>
      <c r="C13" s="580" t="s">
        <v>1130</v>
      </c>
      <c r="D13" s="580"/>
      <c r="F13" s="416" t="s">
        <v>1122</v>
      </c>
      <c r="H13" s="416" t="s">
        <v>1126</v>
      </c>
    </row>
    <row r="14" spans="1:8" ht="27" customHeight="1" x14ac:dyDescent="0.2">
      <c r="A14" s="421" t="s">
        <v>807</v>
      </c>
      <c r="C14" s="580" t="s">
        <v>808</v>
      </c>
      <c r="D14" s="580"/>
      <c r="F14" s="416" t="s">
        <v>1123</v>
      </c>
      <c r="H14" s="416" t="s">
        <v>1127</v>
      </c>
    </row>
    <row r="15" spans="1:8" ht="27" customHeight="1" x14ac:dyDescent="0.2">
      <c r="A15" s="421" t="s">
        <v>804</v>
      </c>
      <c r="C15" s="575" t="s">
        <v>1124</v>
      </c>
      <c r="D15" s="575"/>
      <c r="F15" s="416" t="s">
        <v>1124</v>
      </c>
      <c r="H15" s="416" t="s">
        <v>1124</v>
      </c>
    </row>
    <row r="16" spans="1:8" ht="27" customHeight="1" x14ac:dyDescent="0.2">
      <c r="A16" s="421" t="s">
        <v>809</v>
      </c>
      <c r="C16" s="575" t="s">
        <v>1129</v>
      </c>
      <c r="D16" s="575"/>
      <c r="F16" s="416" t="s">
        <v>1125</v>
      </c>
      <c r="H16" s="416" t="s">
        <v>1128</v>
      </c>
    </row>
    <row r="18" spans="1:8" x14ac:dyDescent="0.2">
      <c r="A18" s="413" t="s">
        <v>1024</v>
      </c>
    </row>
    <row r="19" spans="1:8" ht="7.5" customHeight="1" thickBot="1" x14ac:dyDescent="0.25"/>
    <row r="20" spans="1:8" ht="15" thickBot="1" x14ac:dyDescent="0.25">
      <c r="B20" s="417"/>
      <c r="C20" s="413" t="s">
        <v>682</v>
      </c>
    </row>
    <row r="21" spans="1:8" ht="9" customHeight="1" thickBot="1" x14ac:dyDescent="0.25">
      <c r="C21" s="413"/>
    </row>
    <row r="22" spans="1:8" ht="15" thickBot="1" x14ac:dyDescent="0.25">
      <c r="B22" s="417"/>
      <c r="C22" s="413" t="s">
        <v>810</v>
      </c>
    </row>
    <row r="23" spans="1:8" ht="9" customHeight="1" thickBot="1" x14ac:dyDescent="0.25">
      <c r="C23" s="413"/>
    </row>
    <row r="24" spans="1:8" ht="15" thickBot="1" x14ac:dyDescent="0.25">
      <c r="B24" s="417" t="s">
        <v>1121</v>
      </c>
      <c r="C24" s="413" t="s">
        <v>683</v>
      </c>
    </row>
    <row r="27" spans="1:8" ht="15" x14ac:dyDescent="0.25">
      <c r="A27" s="418"/>
      <c r="B27" s="576"/>
      <c r="C27" s="576"/>
      <c r="D27" s="576"/>
      <c r="E27" s="576"/>
      <c r="F27" s="576"/>
      <c r="G27" s="576"/>
      <c r="H27" s="576"/>
    </row>
    <row r="28" spans="1:8" x14ac:dyDescent="0.2">
      <c r="B28" s="576"/>
      <c r="C28" s="576"/>
      <c r="D28" s="576"/>
      <c r="E28" s="576"/>
      <c r="F28" s="576"/>
      <c r="G28" s="576"/>
      <c r="H28" s="576"/>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opLeftCell="A16" workbookViewId="0">
      <selection activeCell="E37" sqref="E37"/>
    </sheetView>
  </sheetViews>
  <sheetFormatPr defaultColWidth="9.140625" defaultRowHeight="12" x14ac:dyDescent="0.2"/>
  <cols>
    <col min="1" max="1" width="5.5703125" style="21" customWidth="1"/>
    <col min="2" max="2" width="58" style="21" customWidth="1"/>
    <col min="3" max="3" width="15.42578125" style="21" customWidth="1"/>
    <col min="4" max="4" width="5.42578125" style="21" customWidth="1"/>
    <col min="5" max="5" width="20.140625" style="21" customWidth="1"/>
    <col min="6" max="6" width="9.140625" style="21"/>
    <col min="7" max="7" width="90.5703125" style="21" customWidth="1"/>
    <col min="8" max="16384" width="9.140625" style="21"/>
  </cols>
  <sheetData>
    <row r="1" spans="1:12" ht="36" customHeight="1" x14ac:dyDescent="0.2">
      <c r="A1" s="543" t="str">
        <f>CONCATENATE('Basic Data Input'!B7," in ",'Basic Data Input'!B8," County")</f>
        <v>City of Plainview in Pierce County</v>
      </c>
      <c r="B1" s="543"/>
      <c r="C1" s="543"/>
      <c r="D1" s="543"/>
      <c r="E1" s="543"/>
      <c r="F1" s="582"/>
      <c r="G1" s="582"/>
      <c r="H1" s="582"/>
      <c r="I1" s="582"/>
      <c r="J1" s="582"/>
      <c r="K1" s="582"/>
      <c r="L1" s="582"/>
    </row>
    <row r="2" spans="1:12" ht="30" customHeight="1" x14ac:dyDescent="0.2">
      <c r="A2" s="583" t="s">
        <v>1089</v>
      </c>
      <c r="B2" s="583"/>
      <c r="C2" s="583"/>
      <c r="D2" s="583"/>
      <c r="E2" s="583"/>
    </row>
    <row r="3" spans="1:12" ht="12.75" thickBot="1" x14ac:dyDescent="0.25"/>
    <row r="4" spans="1:12" ht="16.5" thickBot="1" x14ac:dyDescent="0.3">
      <c r="A4" s="584" t="s">
        <v>72</v>
      </c>
      <c r="B4" s="585"/>
      <c r="C4" s="585"/>
      <c r="D4" s="585"/>
      <c r="E4" s="586"/>
    </row>
    <row r="5" spans="1:12" ht="12.75" x14ac:dyDescent="0.2">
      <c r="A5" s="140"/>
      <c r="B5" s="140"/>
      <c r="C5" s="140"/>
      <c r="D5" s="140"/>
      <c r="E5" s="140"/>
    </row>
    <row r="6" spans="1:12" ht="15.95" customHeight="1" x14ac:dyDescent="0.2">
      <c r="A6" s="587" t="s">
        <v>73</v>
      </c>
      <c r="B6" s="587"/>
      <c r="C6" s="587"/>
      <c r="D6" s="198" t="s">
        <v>163</v>
      </c>
      <c r="E6" s="442">
        <f>'Receipts - Page 2'!E32</f>
        <v>463356.65</v>
      </c>
    </row>
    <row r="7" spans="1:12" ht="15.95" customHeight="1" x14ac:dyDescent="0.2">
      <c r="A7" s="581" t="s">
        <v>75</v>
      </c>
      <c r="B7" s="581"/>
      <c r="C7" s="581"/>
      <c r="D7" s="198" t="s">
        <v>164</v>
      </c>
      <c r="E7" s="443">
        <f>'Receipts - Page 2'!E10</f>
        <v>200</v>
      </c>
    </row>
    <row r="8" spans="1:12" ht="15.95" customHeight="1" x14ac:dyDescent="0.2">
      <c r="A8" s="581" t="s">
        <v>74</v>
      </c>
      <c r="B8" s="581"/>
      <c r="C8" s="581"/>
      <c r="D8" s="198" t="s">
        <v>165</v>
      </c>
      <c r="E8" s="443">
        <f>'Receipts - Page 2'!E21</f>
        <v>0</v>
      </c>
    </row>
    <row r="9" spans="1:12" ht="24" customHeight="1" x14ac:dyDescent="0.2">
      <c r="A9" s="592" t="s">
        <v>170</v>
      </c>
      <c r="B9" s="592"/>
      <c r="C9" s="592"/>
      <c r="D9" s="153"/>
      <c r="E9" s="357"/>
    </row>
    <row r="10" spans="1:12" ht="25.5" x14ac:dyDescent="0.2">
      <c r="A10" s="139"/>
      <c r="B10" s="139" t="s">
        <v>906</v>
      </c>
      <c r="C10" s="444">
        <f>'Basic Data Input'!B18</f>
        <v>0</v>
      </c>
      <c r="D10" s="198" t="s">
        <v>91</v>
      </c>
      <c r="E10" s="357"/>
    </row>
    <row r="11" spans="1:12" ht="15.95" customHeight="1" x14ac:dyDescent="0.2">
      <c r="A11" s="139"/>
      <c r="B11" s="89" t="s">
        <v>1090</v>
      </c>
      <c r="C11" s="445"/>
      <c r="D11" s="198" t="s">
        <v>92</v>
      </c>
      <c r="E11" s="357"/>
      <c r="G11" s="21" t="s">
        <v>903</v>
      </c>
    </row>
    <row r="12" spans="1:12" ht="15.95" customHeight="1" x14ac:dyDescent="0.2">
      <c r="A12" s="139"/>
      <c r="B12" s="89" t="s">
        <v>150</v>
      </c>
      <c r="C12" s="445">
        <f>'Basic Data Input'!B20</f>
        <v>0</v>
      </c>
      <c r="D12" s="198" t="s">
        <v>93</v>
      </c>
      <c r="E12" s="357"/>
    </row>
    <row r="13" spans="1:12" ht="15.95" customHeight="1" x14ac:dyDescent="0.2">
      <c r="A13" s="593" t="s">
        <v>812</v>
      </c>
      <c r="B13" s="593"/>
      <c r="C13" s="593"/>
      <c r="D13" s="198" t="s">
        <v>95</v>
      </c>
      <c r="E13" s="442">
        <f>IF(C10-C11-C12&lt;0,0,C10-C11-C12)</f>
        <v>0</v>
      </c>
    </row>
    <row r="14" spans="1:12" ht="15.95" customHeight="1" x14ac:dyDescent="0.2">
      <c r="A14" s="587" t="s">
        <v>76</v>
      </c>
      <c r="B14" s="587"/>
      <c r="C14" s="587"/>
      <c r="D14" s="198" t="s">
        <v>97</v>
      </c>
      <c r="E14" s="442">
        <f>'Receipts - Page 2'!E19</f>
        <v>45000</v>
      </c>
    </row>
    <row r="15" spans="1:12" ht="15.95" customHeight="1" x14ac:dyDescent="0.2">
      <c r="A15" s="587" t="s">
        <v>77</v>
      </c>
      <c r="B15" s="587"/>
      <c r="C15" s="587"/>
      <c r="D15" s="198" t="s">
        <v>98</v>
      </c>
      <c r="E15" s="442">
        <f>'Receipts - Page 2'!E20</f>
        <v>220000</v>
      </c>
    </row>
    <row r="16" spans="1:12" ht="15.95" customHeight="1" x14ac:dyDescent="0.2">
      <c r="A16" s="587" t="s">
        <v>78</v>
      </c>
      <c r="B16" s="587"/>
      <c r="C16" s="587"/>
      <c r="D16" s="198" t="s">
        <v>99</v>
      </c>
      <c r="E16" s="442">
        <f>'Receipts - Page 2'!E23</f>
        <v>131750</v>
      </c>
    </row>
    <row r="17" spans="1:7" ht="15.95" customHeight="1" x14ac:dyDescent="0.2">
      <c r="A17" s="587" t="s">
        <v>79</v>
      </c>
      <c r="B17" s="587"/>
      <c r="C17" s="587"/>
      <c r="D17" s="198" t="s">
        <v>100</v>
      </c>
      <c r="E17" s="442">
        <f>'Receipts - Page 2'!E12</f>
        <v>231803</v>
      </c>
    </row>
    <row r="18" spans="1:7" ht="15.95" customHeight="1" x14ac:dyDescent="0.2">
      <c r="A18" s="587"/>
      <c r="B18" s="587"/>
      <c r="C18" s="587"/>
      <c r="D18" s="198" t="s">
        <v>101</v>
      </c>
      <c r="E18" s="442"/>
    </row>
    <row r="19" spans="1:7" ht="15.95" customHeight="1" x14ac:dyDescent="0.2">
      <c r="A19" s="587" t="s">
        <v>80</v>
      </c>
      <c r="B19" s="587"/>
      <c r="C19" s="587"/>
      <c r="D19" s="198" t="s">
        <v>166</v>
      </c>
      <c r="E19" s="442">
        <f>'Receipts - Page 2'!E13</f>
        <v>0</v>
      </c>
    </row>
    <row r="20" spans="1:7" ht="15.95" customHeight="1" x14ac:dyDescent="0.2">
      <c r="A20" s="587" t="s">
        <v>81</v>
      </c>
      <c r="B20" s="587"/>
      <c r="C20" s="587"/>
      <c r="D20" s="198" t="s">
        <v>167</v>
      </c>
      <c r="E20" s="442">
        <f>'Receipts - Page 2'!E15</f>
        <v>161629</v>
      </c>
    </row>
    <row r="21" spans="1:7" ht="15.95" customHeight="1" x14ac:dyDescent="0.2">
      <c r="A21" s="587" t="s">
        <v>689</v>
      </c>
      <c r="B21" s="587"/>
      <c r="C21" s="587"/>
      <c r="D21" s="198" t="s">
        <v>168</v>
      </c>
      <c r="E21" s="446">
        <v>0</v>
      </c>
    </row>
    <row r="22" spans="1:7" ht="15.95" customHeight="1" x14ac:dyDescent="0.2">
      <c r="A22" s="587" t="s">
        <v>815</v>
      </c>
      <c r="B22" s="587"/>
      <c r="C22" s="587"/>
      <c r="D22" s="198" t="s">
        <v>816</v>
      </c>
      <c r="E22" s="447">
        <v>0</v>
      </c>
      <c r="G22" s="199" t="s">
        <v>817</v>
      </c>
    </row>
    <row r="23" spans="1:7" ht="9" customHeight="1" thickBot="1" x14ac:dyDescent="0.25">
      <c r="A23" s="448"/>
      <c r="B23" s="448"/>
      <c r="C23" s="448"/>
      <c r="D23" s="448"/>
      <c r="E23" s="357"/>
    </row>
    <row r="24" spans="1:7" ht="24.95" customHeight="1" thickTop="1" thickBot="1" x14ac:dyDescent="0.3">
      <c r="A24" s="77"/>
      <c r="B24" s="78" t="s">
        <v>82</v>
      </c>
      <c r="C24" s="78"/>
      <c r="D24" s="449" t="s">
        <v>169</v>
      </c>
      <c r="E24" s="80">
        <f>SUM(E6:E22)</f>
        <v>1253738.6499999999</v>
      </c>
    </row>
    <row r="25" spans="1:7" ht="13.5" thickTop="1" thickBot="1" x14ac:dyDescent="0.25"/>
    <row r="26" spans="1:7" ht="16.5" thickBot="1" x14ac:dyDescent="0.3">
      <c r="A26" s="588" t="s">
        <v>849</v>
      </c>
      <c r="B26" s="589"/>
      <c r="C26" s="589"/>
      <c r="D26" s="589"/>
      <c r="E26" s="590"/>
    </row>
    <row r="27" spans="1:7" ht="9" customHeight="1" x14ac:dyDescent="0.2">
      <c r="A27" s="140"/>
      <c r="B27" s="140"/>
      <c r="C27" s="140"/>
      <c r="D27" s="140"/>
    </row>
    <row r="28" spans="1:7" s="135" customFormat="1" ht="30" customHeight="1" x14ac:dyDescent="0.2">
      <c r="A28" s="21"/>
      <c r="B28" s="448" t="s">
        <v>171</v>
      </c>
      <c r="C28" s="450">
        <f>'Capital Improvements Page10'!B37</f>
        <v>0</v>
      </c>
      <c r="D28" s="198" t="s">
        <v>172</v>
      </c>
      <c r="E28" s="140"/>
      <c r="G28" s="244" t="s">
        <v>898</v>
      </c>
    </row>
    <row r="29" spans="1:7" s="135" customFormat="1" ht="63.75" x14ac:dyDescent="0.2">
      <c r="A29" s="448"/>
      <c r="B29" s="136" t="s">
        <v>196</v>
      </c>
      <c r="C29" s="443">
        <f>C12</f>
        <v>0</v>
      </c>
      <c r="D29" s="198" t="s">
        <v>173</v>
      </c>
      <c r="E29" s="140"/>
      <c r="F29" s="21"/>
    </row>
    <row r="30" spans="1:7" s="135" customFormat="1" ht="15" customHeight="1" x14ac:dyDescent="0.2">
      <c r="A30" s="592" t="s">
        <v>152</v>
      </c>
      <c r="B30" s="592"/>
      <c r="C30" s="21"/>
      <c r="D30" s="198" t="s">
        <v>174</v>
      </c>
      <c r="E30" s="442">
        <f>IF(C28-C29&lt;0,"Cannot be a Negative Number",C28-C29)</f>
        <v>0</v>
      </c>
      <c r="F30" s="21"/>
    </row>
    <row r="31" spans="1:7" ht="15.95" customHeight="1" x14ac:dyDescent="0.2">
      <c r="A31" s="591" t="s">
        <v>83</v>
      </c>
      <c r="B31" s="591"/>
      <c r="D31" s="198" t="s">
        <v>175</v>
      </c>
      <c r="E31" s="447">
        <v>0</v>
      </c>
      <c r="G31" s="229" t="s">
        <v>877</v>
      </c>
    </row>
    <row r="32" spans="1:7" ht="15.95" customHeight="1" x14ac:dyDescent="0.2">
      <c r="A32" s="591" t="s">
        <v>155</v>
      </c>
      <c r="B32" s="591"/>
      <c r="D32" s="198" t="s">
        <v>176</v>
      </c>
      <c r="E32" s="447"/>
    </row>
    <row r="33" spans="1:8" ht="15.95" customHeight="1" x14ac:dyDescent="0.2">
      <c r="A33" s="591" t="s">
        <v>84</v>
      </c>
      <c r="B33" s="591"/>
      <c r="D33" s="198" t="s">
        <v>177</v>
      </c>
      <c r="E33" s="447">
        <f>'Interlocal Form'!D23</f>
        <v>34833.06</v>
      </c>
      <c r="F33" s="21">
        <f>IF(E33&gt;'Interlocal Form'!D23,"Error",0)</f>
        <v>0</v>
      </c>
      <c r="G33" s="229" t="s">
        <v>878</v>
      </c>
    </row>
    <row r="34" spans="1:8" ht="15.95" customHeight="1" x14ac:dyDescent="0.2">
      <c r="A34" s="591" t="s">
        <v>154</v>
      </c>
      <c r="B34" s="591"/>
      <c r="D34" s="198" t="s">
        <v>178</v>
      </c>
      <c r="E34" s="447"/>
    </row>
    <row r="35" spans="1:8" ht="15.95" customHeight="1" x14ac:dyDescent="0.2">
      <c r="A35" s="170" t="s">
        <v>1012</v>
      </c>
      <c r="B35" s="170"/>
      <c r="D35" s="198" t="s">
        <v>1011</v>
      </c>
      <c r="E35" s="446"/>
    </row>
    <row r="36" spans="1:8" ht="15.95" customHeight="1" x14ac:dyDescent="0.2">
      <c r="A36" s="170" t="s">
        <v>1112</v>
      </c>
      <c r="B36" s="170"/>
      <c r="D36" s="198" t="s">
        <v>1111</v>
      </c>
      <c r="E36" s="446"/>
    </row>
    <row r="37" spans="1:8" ht="29.1" customHeight="1" x14ac:dyDescent="0.2">
      <c r="A37" s="592" t="s">
        <v>151</v>
      </c>
      <c r="B37" s="592"/>
      <c r="C37" s="592"/>
      <c r="D37" s="198" t="s">
        <v>179</v>
      </c>
      <c r="E37" s="446"/>
    </row>
    <row r="38" spans="1:8" ht="15.95" customHeight="1" x14ac:dyDescent="0.2">
      <c r="A38" s="438" t="s">
        <v>85</v>
      </c>
      <c r="B38" s="140"/>
      <c r="D38" s="198" t="s">
        <v>180</v>
      </c>
      <c r="E38" s="446"/>
    </row>
    <row r="39" spans="1:8" ht="15.95" customHeight="1" x14ac:dyDescent="0.2">
      <c r="A39" s="438" t="s">
        <v>86</v>
      </c>
      <c r="B39" s="140"/>
      <c r="D39" s="198" t="s">
        <v>181</v>
      </c>
      <c r="E39" s="446"/>
    </row>
    <row r="40" spans="1:8" ht="15.95" customHeight="1" x14ac:dyDescent="0.2">
      <c r="A40" s="592" t="s">
        <v>87</v>
      </c>
      <c r="B40" s="592"/>
      <c r="D40" s="198" t="s">
        <v>182</v>
      </c>
      <c r="E40" s="447"/>
    </row>
    <row r="41" spans="1:8" ht="9" customHeight="1" thickBot="1" x14ac:dyDescent="0.25">
      <c r="A41" s="140"/>
      <c r="B41" s="140"/>
      <c r="C41" s="140"/>
      <c r="D41" s="140"/>
    </row>
    <row r="42" spans="1:8" ht="24.95" customHeight="1" thickTop="1" thickBot="1" x14ac:dyDescent="0.3">
      <c r="A42" s="77"/>
      <c r="B42" s="78" t="s">
        <v>88</v>
      </c>
      <c r="C42" s="78"/>
      <c r="D42" s="449" t="s">
        <v>183</v>
      </c>
      <c r="E42" s="80">
        <f>SUM(E28:E40)</f>
        <v>34833.06</v>
      </c>
    </row>
    <row r="43" spans="1:8" ht="14.25" thickTop="1" thickBot="1" x14ac:dyDescent="0.25">
      <c r="A43" s="140"/>
      <c r="B43" s="140"/>
      <c r="C43" s="140"/>
      <c r="D43" s="140"/>
    </row>
    <row r="44" spans="1:8" ht="60.75" customHeight="1" thickBot="1" x14ac:dyDescent="0.25">
      <c r="A44" s="597" t="s">
        <v>813</v>
      </c>
      <c r="B44" s="598"/>
      <c r="C44" s="81"/>
      <c r="D44" s="137"/>
      <c r="E44" s="82">
        <f>IF(E24-E42&lt;0,"Cannot Be Less Than 0",E24-E42)</f>
        <v>1218905.5899999999</v>
      </c>
      <c r="F44" s="79"/>
      <c r="G44" s="595"/>
      <c r="H44" s="596"/>
    </row>
    <row r="45" spans="1:8" ht="3" customHeight="1" x14ac:dyDescent="0.2"/>
    <row r="46" spans="1:8" ht="9" customHeight="1" x14ac:dyDescent="0.2"/>
    <row r="47" spans="1:8" ht="24.95" customHeight="1" x14ac:dyDescent="0.2">
      <c r="A47" s="594" t="s">
        <v>1051</v>
      </c>
      <c r="B47" s="594"/>
      <c r="C47" s="594"/>
      <c r="D47" s="594"/>
      <c r="E47" s="594"/>
    </row>
    <row r="48" spans="1:8" x14ac:dyDescent="0.2">
      <c r="A48" s="188"/>
      <c r="B48" s="188"/>
      <c r="C48" s="188"/>
      <c r="D48" s="188"/>
      <c r="E48" s="188"/>
    </row>
    <row r="49" spans="1:5" x14ac:dyDescent="0.2">
      <c r="A49" s="188"/>
      <c r="B49" s="188"/>
      <c r="C49" s="188"/>
      <c r="D49" s="188"/>
      <c r="E49" s="188"/>
    </row>
    <row r="50" spans="1:5" x14ac:dyDescent="0.2">
      <c r="A50" s="188"/>
      <c r="B50" s="188"/>
      <c r="C50" s="188"/>
      <c r="D50" s="188"/>
      <c r="E50" s="188"/>
    </row>
    <row r="51" spans="1:5" x14ac:dyDescent="0.2">
      <c r="A51" s="188"/>
      <c r="B51" s="188"/>
      <c r="C51" s="188"/>
      <c r="D51" s="188"/>
      <c r="E51" s="188"/>
    </row>
    <row r="52" spans="1:5" x14ac:dyDescent="0.2">
      <c r="A52" s="188"/>
      <c r="B52" s="188"/>
      <c r="C52" s="188"/>
      <c r="D52" s="188"/>
      <c r="E52" s="188"/>
    </row>
  </sheetData>
  <sheetProtection algorithmName="SHA-512" hashValue="g3aFqyf7BPbs6fvbabNQRXp8ktp7wdbb+3iOpvyq2AReyFY0Q2+4nMi+MGnondOCPyT332+yBT4G+Xxr+IJ0TA==" saltValue="kB3vU+GNW7RUa38kkhpG/Q==" spinCount="100000" sheet="1" objects="1" scenarios="1"/>
  <mergeCells count="29">
    <mergeCell ref="A47:E47"/>
    <mergeCell ref="A34:B34"/>
    <mergeCell ref="G44:H44"/>
    <mergeCell ref="A44:B44"/>
    <mergeCell ref="A40:B40"/>
    <mergeCell ref="A37:C37"/>
    <mergeCell ref="A9:C9"/>
    <mergeCell ref="A19:C19"/>
    <mergeCell ref="A20:C20"/>
    <mergeCell ref="A14:C14"/>
    <mergeCell ref="A15:C15"/>
    <mergeCell ref="A16:C16"/>
    <mergeCell ref="A17:C17"/>
    <mergeCell ref="A18:C18"/>
    <mergeCell ref="A13:C13"/>
    <mergeCell ref="A21:C21"/>
    <mergeCell ref="A26:E26"/>
    <mergeCell ref="A33:B33"/>
    <mergeCell ref="A30:B30"/>
    <mergeCell ref="A31:B31"/>
    <mergeCell ref="A32:B32"/>
    <mergeCell ref="A22:C22"/>
    <mergeCell ref="A8:C8"/>
    <mergeCell ref="F1:L1"/>
    <mergeCell ref="A1:E1"/>
    <mergeCell ref="A7:C7"/>
    <mergeCell ref="A2:E2"/>
    <mergeCell ref="A4:E4"/>
    <mergeCell ref="A6:C6"/>
  </mergeCells>
  <phoneticPr fontId="0" type="noConversion"/>
  <printOptions horizontalCentered="1"/>
  <pageMargins left="0.5" right="0.28000000000000003" top="0.35" bottom="0.5" header="0.5" footer="0.25"/>
  <pageSetup scale="84" orientation="portrait" r:id="rId1"/>
  <headerFooter alignWithMargins="0">
    <oddFooter>&amp;R&amp;"Arial,Bold"Page 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opLeftCell="A13" workbookViewId="0">
      <selection activeCell="J41" sqref="J41"/>
    </sheetView>
  </sheetViews>
  <sheetFormatPr defaultColWidth="9.140625" defaultRowHeight="12.75" x14ac:dyDescent="0.2"/>
  <cols>
    <col min="1" max="1" width="2.5703125" style="140" customWidth="1"/>
    <col min="2" max="2" width="18.5703125" style="140" customWidth="1"/>
    <col min="3" max="3" width="2.85546875" style="140" customWidth="1"/>
    <col min="4" max="4" width="20.5703125" style="140" customWidth="1"/>
    <col min="5" max="5" width="2.42578125" style="140" customWidth="1"/>
    <col min="6" max="6" width="16.5703125" style="140" customWidth="1"/>
    <col min="7" max="7" width="3.5703125" style="140" customWidth="1"/>
    <col min="8" max="8" width="15.5703125" style="140" customWidth="1"/>
    <col min="9" max="9" width="3.5703125" style="140" customWidth="1"/>
    <col min="10" max="10" width="15.5703125" style="140" customWidth="1"/>
    <col min="11" max="11" width="2.140625" style="140" customWidth="1"/>
    <col min="12" max="12" width="9.140625" style="140"/>
    <col min="13" max="13" width="90.5703125" style="140" customWidth="1"/>
    <col min="14" max="16384" width="9.140625" style="140"/>
  </cols>
  <sheetData>
    <row r="1" spans="1:11" ht="18" customHeight="1" x14ac:dyDescent="0.2">
      <c r="A1" s="601" t="str">
        <f>CONCATENATE('Basic Data Input'!B7)</f>
        <v>City of Plainview</v>
      </c>
      <c r="B1" s="601"/>
      <c r="C1" s="601"/>
      <c r="D1" s="601"/>
      <c r="E1" s="601"/>
      <c r="F1" s="601"/>
      <c r="G1" s="601"/>
      <c r="H1" s="601"/>
      <c r="I1" s="601"/>
      <c r="J1" s="601"/>
      <c r="K1" s="601"/>
    </row>
    <row r="2" spans="1:11" ht="18" customHeight="1" x14ac:dyDescent="0.2">
      <c r="A2" s="342" t="s">
        <v>104</v>
      </c>
      <c r="B2" s="342"/>
      <c r="C2" s="342"/>
      <c r="D2" s="342"/>
      <c r="E2" s="342"/>
      <c r="F2" s="343"/>
      <c r="G2" s="343"/>
      <c r="H2" s="343"/>
      <c r="I2" s="343"/>
      <c r="J2" s="343"/>
      <c r="K2" s="343"/>
    </row>
    <row r="3" spans="1:11" ht="18" customHeight="1" x14ac:dyDescent="0.2">
      <c r="A3" s="344" t="str">
        <f>CONCATENATE('Basic Data Input'!B8," County")</f>
        <v>Pierce County</v>
      </c>
      <c r="B3" s="344"/>
      <c r="C3" s="344"/>
      <c r="D3" s="344"/>
      <c r="E3" s="344"/>
      <c r="F3" s="343"/>
      <c r="G3" s="343"/>
      <c r="H3" s="343"/>
      <c r="I3" s="343"/>
      <c r="J3" s="343"/>
      <c r="K3" s="343"/>
    </row>
    <row r="4" spans="1:11" ht="5.0999999999999996" customHeight="1" x14ac:dyDescent="0.2">
      <c r="A4" s="343"/>
      <c r="B4" s="343"/>
      <c r="C4" s="343"/>
      <c r="D4" s="343"/>
      <c r="E4" s="343"/>
      <c r="F4" s="343"/>
      <c r="G4" s="343"/>
      <c r="H4" s="343"/>
      <c r="I4" s="343"/>
      <c r="J4" s="343"/>
      <c r="K4" s="343"/>
    </row>
    <row r="5" spans="1:11" ht="13.5" thickBot="1" x14ac:dyDescent="0.25">
      <c r="A5" s="343"/>
      <c r="B5" s="343"/>
      <c r="C5" s="343"/>
      <c r="D5" s="343"/>
      <c r="E5" s="343"/>
    </row>
    <row r="6" spans="1:11" ht="21.6" customHeight="1" thickTop="1" thickBot="1" x14ac:dyDescent="0.3">
      <c r="A6" s="605" t="s">
        <v>1091</v>
      </c>
      <c r="B6" s="606"/>
      <c r="C6" s="606"/>
      <c r="D6" s="606"/>
      <c r="E6" s="606"/>
      <c r="F6" s="606"/>
      <c r="G6" s="606"/>
      <c r="H6" s="606"/>
      <c r="I6" s="606"/>
      <c r="J6" s="606"/>
      <c r="K6" s="607"/>
    </row>
    <row r="7" spans="1:11" ht="11.1" customHeight="1" thickTop="1" thickBot="1" x14ac:dyDescent="0.25"/>
    <row r="8" spans="1:11" ht="20.100000000000001" customHeight="1" thickBot="1" x14ac:dyDescent="0.25">
      <c r="A8" s="608" t="s">
        <v>974</v>
      </c>
      <c r="B8" s="609"/>
      <c r="C8" s="609"/>
      <c r="D8" s="609"/>
      <c r="E8" s="609"/>
      <c r="F8" s="609"/>
      <c r="G8" s="609"/>
      <c r="H8" s="609"/>
      <c r="I8" s="609"/>
      <c r="J8" s="609"/>
      <c r="K8" s="610"/>
    </row>
    <row r="9" spans="1:11" ht="18" customHeight="1" x14ac:dyDescent="0.2">
      <c r="A9" s="611" t="s">
        <v>89</v>
      </c>
      <c r="B9" s="612"/>
      <c r="C9" s="612"/>
      <c r="D9" s="612"/>
      <c r="E9" s="612"/>
      <c r="F9" s="612"/>
      <c r="G9" s="612"/>
      <c r="H9" s="612"/>
      <c r="I9" s="612"/>
      <c r="J9" s="612"/>
      <c r="K9" s="613"/>
    </row>
    <row r="10" spans="1:11" ht="18" customHeight="1" x14ac:dyDescent="0.2">
      <c r="A10" s="614" t="s">
        <v>1052</v>
      </c>
      <c r="B10" s="615"/>
      <c r="C10" s="615"/>
      <c r="D10" s="615"/>
      <c r="E10" s="615"/>
      <c r="F10" s="615"/>
      <c r="G10" s="615"/>
      <c r="H10" s="615"/>
      <c r="J10" s="345">
        <v>1227876.72</v>
      </c>
      <c r="K10" s="346"/>
    </row>
    <row r="11" spans="1:11" ht="13.5" thickBot="1" x14ac:dyDescent="0.25">
      <c r="A11" s="347"/>
      <c r="H11" s="348"/>
      <c r="J11" s="348" t="s">
        <v>924</v>
      </c>
      <c r="K11" s="346"/>
    </row>
    <row r="12" spans="1:11" ht="27.6" customHeight="1" x14ac:dyDescent="0.2">
      <c r="A12" s="616" t="s">
        <v>975</v>
      </c>
      <c r="B12" s="612"/>
      <c r="C12" s="612"/>
      <c r="D12" s="612"/>
      <c r="E12" s="612"/>
      <c r="F12" s="612"/>
      <c r="G12" s="612"/>
      <c r="H12" s="612"/>
      <c r="I12" s="612"/>
      <c r="J12" s="612"/>
      <c r="K12" s="613"/>
    </row>
    <row r="13" spans="1:11" x14ac:dyDescent="0.2">
      <c r="A13" s="347" t="s">
        <v>907</v>
      </c>
      <c r="J13" s="345"/>
      <c r="K13" s="349"/>
    </row>
    <row r="14" spans="1:11" x14ac:dyDescent="0.2">
      <c r="A14" s="347"/>
      <c r="J14" s="350" t="s">
        <v>184</v>
      </c>
      <c r="K14" s="346"/>
    </row>
    <row r="15" spans="1:11" x14ac:dyDescent="0.2">
      <c r="A15" s="347" t="s">
        <v>976</v>
      </c>
      <c r="J15" s="345"/>
      <c r="K15" s="346" t="s">
        <v>90</v>
      </c>
    </row>
    <row r="16" spans="1:11" x14ac:dyDescent="0.2">
      <c r="A16" s="347"/>
      <c r="J16" s="350" t="s">
        <v>185</v>
      </c>
      <c r="K16" s="346"/>
    </row>
    <row r="17" spans="1:17" x14ac:dyDescent="0.2">
      <c r="A17" s="347" t="s">
        <v>922</v>
      </c>
      <c r="J17" s="351">
        <f>ROUND(J13*J15/100,2)</f>
        <v>0</v>
      </c>
      <c r="K17" s="346"/>
    </row>
    <row r="18" spans="1:17" x14ac:dyDescent="0.2">
      <c r="A18" s="347"/>
      <c r="J18" s="350" t="s">
        <v>186</v>
      </c>
      <c r="K18" s="346"/>
    </row>
    <row r="19" spans="1:17" x14ac:dyDescent="0.2">
      <c r="A19" s="352" t="s">
        <v>1053</v>
      </c>
      <c r="J19" s="351">
        <f>ROUND(J13+J17,2)</f>
        <v>0</v>
      </c>
      <c r="K19" s="346"/>
    </row>
    <row r="20" spans="1:17" ht="13.5" thickBot="1" x14ac:dyDescent="0.25">
      <c r="A20" s="353"/>
      <c r="B20" s="354"/>
      <c r="C20" s="354"/>
      <c r="D20" s="354"/>
      <c r="E20" s="354"/>
      <c r="F20" s="354"/>
      <c r="G20" s="354"/>
      <c r="H20" s="354"/>
      <c r="I20" s="354"/>
      <c r="J20" s="355" t="s">
        <v>925</v>
      </c>
      <c r="K20" s="356"/>
    </row>
    <row r="21" spans="1:17" ht="6" customHeight="1" thickBot="1" x14ac:dyDescent="0.25">
      <c r="H21" s="357"/>
    </row>
    <row r="22" spans="1:17" ht="20.100000000000001" customHeight="1" thickBot="1" x14ac:dyDescent="0.3">
      <c r="A22" s="617" t="s">
        <v>923</v>
      </c>
      <c r="B22" s="618"/>
      <c r="C22" s="618"/>
      <c r="D22" s="618"/>
      <c r="E22" s="618"/>
      <c r="F22" s="618"/>
      <c r="G22" s="618"/>
      <c r="H22" s="618"/>
      <c r="I22" s="618"/>
      <c r="J22" s="618"/>
      <c r="K22" s="619"/>
      <c r="M22" s="358"/>
    </row>
    <row r="23" spans="1:17" ht="18" customHeight="1" thickBot="1" x14ac:dyDescent="0.25">
      <c r="A23" s="359">
        <v>1</v>
      </c>
      <c r="B23" s="45" t="s">
        <v>977</v>
      </c>
      <c r="C23" s="45"/>
      <c r="D23" s="45"/>
      <c r="E23" s="45"/>
      <c r="H23" s="360">
        <v>2.5</v>
      </c>
      <c r="I23" s="140" t="s">
        <v>90</v>
      </c>
      <c r="J23" s="361" t="str">
        <f>IF(H23&lt;&gt;2.5,IF(H23&lt;&gt;0,"Should be either 2.5 or 0",""),"")</f>
        <v/>
      </c>
    </row>
    <row r="24" spans="1:17" ht="13.5" thickBot="1" x14ac:dyDescent="0.25">
      <c r="H24" s="348" t="s">
        <v>164</v>
      </c>
    </row>
    <row r="25" spans="1:17" ht="18" customHeight="1" thickBot="1" x14ac:dyDescent="0.25">
      <c r="A25" s="359">
        <v>2</v>
      </c>
      <c r="B25" s="45" t="s">
        <v>978</v>
      </c>
      <c r="C25" s="45"/>
      <c r="D25" s="45"/>
      <c r="E25" s="45"/>
      <c r="H25" s="362">
        <f>ROUND(IF(F26&lt;=2.5,0,F26-2.5),4)</f>
        <v>0.17549999999999999</v>
      </c>
      <c r="I25" s="140" t="s">
        <v>90</v>
      </c>
    </row>
    <row r="26" spans="1:17" ht="18" customHeight="1" x14ac:dyDescent="0.2">
      <c r="B26" s="345">
        <v>1857045</v>
      </c>
      <c r="C26" s="363" t="s">
        <v>191</v>
      </c>
      <c r="D26" s="345">
        <f>'Basic Data Input'!B12</f>
        <v>69408173</v>
      </c>
      <c r="E26" s="363" t="s">
        <v>192</v>
      </c>
      <c r="F26" s="364">
        <f>ROUND(IF(D26=0,0,B26/D26*100),4)</f>
        <v>2.6755</v>
      </c>
      <c r="G26" s="140" t="s">
        <v>90</v>
      </c>
      <c r="H26" s="348" t="s">
        <v>165</v>
      </c>
    </row>
    <row r="27" spans="1:17" ht="36.75" thickBot="1" x14ac:dyDescent="0.25">
      <c r="B27" s="467" t="s">
        <v>1092</v>
      </c>
      <c r="C27" s="366"/>
      <c r="D27" s="366" t="s">
        <v>1093</v>
      </c>
      <c r="E27" s="363"/>
      <c r="F27" s="365" t="s">
        <v>193</v>
      </c>
      <c r="H27" s="367"/>
    </row>
    <row r="28" spans="1:17" ht="18" customHeight="1" thickBot="1" x14ac:dyDescent="0.25">
      <c r="A28" s="359">
        <v>3</v>
      </c>
      <c r="B28" s="140" t="s">
        <v>979</v>
      </c>
      <c r="H28" s="362">
        <f>ROUND(IF(F29&gt;=75,1,0),4)</f>
        <v>1</v>
      </c>
      <c r="I28" s="140" t="s">
        <v>90</v>
      </c>
      <c r="J28" s="361" t="str">
        <f>IF(H28&lt;&gt;1,IF(H28&lt;&gt;0,"Should be either 1.0 or 0",""),"")</f>
        <v/>
      </c>
    </row>
    <row r="29" spans="1:17" ht="18" customHeight="1" x14ac:dyDescent="0.2">
      <c r="B29" s="368">
        <v>4</v>
      </c>
      <c r="C29" s="363" t="s">
        <v>191</v>
      </c>
      <c r="D29" s="368">
        <v>4</v>
      </c>
      <c r="E29" s="363" t="s">
        <v>192</v>
      </c>
      <c r="F29" s="364">
        <f>ROUND(IF(D29=0,0,B29/D29*100),4)</f>
        <v>100</v>
      </c>
      <c r="G29" s="140" t="s">
        <v>90</v>
      </c>
      <c r="H29" s="348" t="s">
        <v>91</v>
      </c>
    </row>
    <row r="30" spans="1:17" ht="38.25" x14ac:dyDescent="0.2">
      <c r="B30" s="153" t="s">
        <v>194</v>
      </c>
      <c r="D30" s="365" t="s">
        <v>883</v>
      </c>
      <c r="F30" s="153" t="s">
        <v>684</v>
      </c>
      <c r="M30" s="600" t="s">
        <v>884</v>
      </c>
      <c r="N30" s="600"/>
      <c r="O30" s="600"/>
      <c r="P30" s="600"/>
      <c r="Q30" s="600"/>
    </row>
    <row r="31" spans="1:17" ht="18.95" customHeight="1" thickBot="1" x14ac:dyDescent="0.25">
      <c r="B31" s="45" t="s">
        <v>94</v>
      </c>
      <c r="C31" s="45"/>
      <c r="D31" s="45"/>
      <c r="E31" s="45"/>
      <c r="J31" s="369"/>
    </row>
    <row r="32" spans="1:17" ht="30.6" customHeight="1" thickBot="1" x14ac:dyDescent="0.25">
      <c r="A32" s="370">
        <v>4</v>
      </c>
      <c r="B32" s="602" t="s">
        <v>980</v>
      </c>
      <c r="C32" s="603"/>
      <c r="D32" s="603"/>
      <c r="E32" s="603"/>
      <c r="F32" s="604"/>
      <c r="G32" s="604"/>
      <c r="H32" s="360"/>
      <c r="I32" s="140" t="s">
        <v>90</v>
      </c>
    </row>
    <row r="33" spans="1:11" x14ac:dyDescent="0.2">
      <c r="B33" s="45"/>
      <c r="C33" s="45"/>
      <c r="D33" s="45"/>
      <c r="E33" s="45"/>
      <c r="H33" s="348" t="s">
        <v>92</v>
      </c>
    </row>
    <row r="34" spans="1:11" x14ac:dyDescent="0.2">
      <c r="B34" s="45" t="s">
        <v>96</v>
      </c>
      <c r="C34" s="45"/>
      <c r="D34" s="45"/>
      <c r="E34" s="45"/>
      <c r="J34" s="369"/>
    </row>
    <row r="35" spans="1:11" ht="18" customHeight="1" x14ac:dyDescent="0.2">
      <c r="A35" s="140" t="s">
        <v>187</v>
      </c>
      <c r="J35" s="371">
        <f>ROUND(H23+H25+H28+H32,2)</f>
        <v>3.68</v>
      </c>
      <c r="K35" s="140" t="s">
        <v>90</v>
      </c>
    </row>
    <row r="36" spans="1:11" x14ac:dyDescent="0.2">
      <c r="J36" s="348" t="s">
        <v>93</v>
      </c>
    </row>
    <row r="37" spans="1:11" ht="18" customHeight="1" x14ac:dyDescent="0.2">
      <c r="A37" s="140" t="s">
        <v>188</v>
      </c>
      <c r="J37" s="372">
        <f>ROUND((IF(J10&lt;=0,J19,J10))*(J35/100),2)</f>
        <v>45185.86</v>
      </c>
    </row>
    <row r="38" spans="1:11" x14ac:dyDescent="0.2">
      <c r="J38" s="348" t="s">
        <v>95</v>
      </c>
    </row>
    <row r="39" spans="1:11" ht="18" customHeight="1" x14ac:dyDescent="0.2">
      <c r="A39" s="140" t="s">
        <v>189</v>
      </c>
      <c r="J39" s="372">
        <f>ROUND((IF(J10&lt;=0,J19,J10))+J37,2)</f>
        <v>1273062.58</v>
      </c>
    </row>
    <row r="40" spans="1:11" x14ac:dyDescent="0.2">
      <c r="J40" s="348" t="s">
        <v>97</v>
      </c>
    </row>
    <row r="41" spans="1:11" ht="18" customHeight="1" x14ac:dyDescent="0.2">
      <c r="A41" s="45" t="s">
        <v>981</v>
      </c>
      <c r="B41" s="45"/>
      <c r="C41" s="45"/>
      <c r="D41" s="45"/>
      <c r="E41" s="45"/>
      <c r="I41" s="195"/>
      <c r="J41" s="372">
        <f>'Lid Support Page 8'!E44</f>
        <v>1218905.5899999999</v>
      </c>
    </row>
    <row r="42" spans="1:11" x14ac:dyDescent="0.2">
      <c r="J42" s="348" t="s">
        <v>98</v>
      </c>
    </row>
    <row r="43" spans="1:11" ht="18" customHeight="1" x14ac:dyDescent="0.2">
      <c r="A43" s="140" t="s">
        <v>190</v>
      </c>
      <c r="J43" s="372">
        <f>IF(J39-J41&lt;0,"In Violation",J39-J41)</f>
        <v>54156.990000000224</v>
      </c>
    </row>
    <row r="44" spans="1:11" x14ac:dyDescent="0.2">
      <c r="J44" s="348" t="s">
        <v>99</v>
      </c>
    </row>
    <row r="45" spans="1:11" ht="6" customHeight="1" thickBot="1" x14ac:dyDescent="0.25"/>
    <row r="46" spans="1:11" ht="18" customHeight="1" thickBot="1" x14ac:dyDescent="0.25">
      <c r="A46" s="373" t="s">
        <v>926</v>
      </c>
      <c r="B46" s="374"/>
      <c r="C46" s="374"/>
      <c r="D46" s="374"/>
      <c r="E46" s="374"/>
      <c r="F46" s="375"/>
      <c r="G46" s="375"/>
      <c r="H46" s="375"/>
      <c r="I46" s="375"/>
      <c r="J46" s="375"/>
      <c r="K46" s="376"/>
    </row>
    <row r="47" spans="1:11" ht="18.95" customHeight="1" x14ac:dyDescent="0.2">
      <c r="A47" s="599" t="s">
        <v>927</v>
      </c>
      <c r="B47" s="599"/>
      <c r="C47" s="599"/>
      <c r="D47" s="599"/>
      <c r="E47" s="599"/>
      <c r="F47" s="599"/>
      <c r="G47" s="599"/>
      <c r="H47" s="599"/>
      <c r="I47" s="599"/>
      <c r="J47" s="599"/>
      <c r="K47" s="599"/>
    </row>
    <row r="48" spans="1:11" x14ac:dyDescent="0.2">
      <c r="A48" s="192"/>
      <c r="B48" s="192"/>
      <c r="C48" s="192"/>
      <c r="D48" s="192"/>
      <c r="E48" s="192"/>
      <c r="F48" s="192"/>
      <c r="G48" s="192"/>
      <c r="H48" s="192"/>
      <c r="I48" s="192"/>
      <c r="J48" s="192"/>
      <c r="K48" s="192"/>
    </row>
    <row r="49" spans="1:11" x14ac:dyDescent="0.2">
      <c r="A49" s="192"/>
      <c r="B49" s="192"/>
      <c r="C49" s="192"/>
      <c r="D49" s="192"/>
      <c r="E49" s="192"/>
      <c r="F49" s="192"/>
      <c r="G49" s="192"/>
      <c r="H49" s="192"/>
      <c r="I49" s="192"/>
      <c r="J49" s="192"/>
      <c r="K49" s="192"/>
    </row>
  </sheetData>
  <sheetProtection algorithmName="SHA-512" hashValue="lXubEPSboRW9NrCuWBIX0BSTgt4kZaBoGXYDjSU6WPSjHPiz+OFPz2PcZRR+ISnA6my3P41EZlh1ubGmoWO7GQ==" saltValue="9NH+zknG2TOh7a3jkeGBJA==" spinCount="100000" sheet="1" objects="1" scenarios="1"/>
  <mergeCells count="10">
    <mergeCell ref="A47:K47"/>
    <mergeCell ref="M30:Q30"/>
    <mergeCell ref="A1:K1"/>
    <mergeCell ref="B32:G32"/>
    <mergeCell ref="A6:K6"/>
    <mergeCell ref="A8:K8"/>
    <mergeCell ref="A9:K9"/>
    <mergeCell ref="A10:H10"/>
    <mergeCell ref="A12:K12"/>
    <mergeCell ref="A22:K22"/>
  </mergeCells>
  <phoneticPr fontId="0" type="noConversion"/>
  <printOptions horizontalCentered="1"/>
  <pageMargins left="0.25" right="0.25" top="0.5" bottom="0.5" header="0.5" footer="0.35"/>
  <pageSetup scale="95" firstPageNumber="9" orientation="portrait" useFirstPageNumber="1" r:id="rId1"/>
  <headerFooter alignWithMargins="0">
    <oddFooter>&amp;R&amp;"Arial,Bold"Page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A5" sqref="A5"/>
    </sheetView>
  </sheetViews>
  <sheetFormatPr defaultColWidth="9.140625" defaultRowHeight="12.75" x14ac:dyDescent="0.2"/>
  <cols>
    <col min="1" max="1" width="52.85546875" style="246" customWidth="1"/>
    <col min="2" max="2" width="23.5703125" style="246" customWidth="1"/>
    <col min="3" max="3" width="15.5703125" style="246" customWidth="1"/>
    <col min="4" max="6" width="9.140625" style="246"/>
    <col min="7" max="7" width="83.85546875" style="246" customWidth="1"/>
    <col min="8" max="8" width="17.5703125" style="246" customWidth="1"/>
    <col min="9" max="16384" width="9.140625" style="246"/>
  </cols>
  <sheetData>
    <row r="1" spans="1:7" ht="28.5" customHeight="1" x14ac:dyDescent="0.25">
      <c r="A1" s="620" t="str">
        <f>CONCATENATE('Basic Data Input'!B7," in ",'Basic Data Input'!B8," County")</f>
        <v>City of Plainview in Pierce County</v>
      </c>
      <c r="B1" s="620"/>
      <c r="C1" s="620"/>
      <c r="D1" s="261"/>
      <c r="E1" s="261"/>
      <c r="G1" s="262" t="s">
        <v>893</v>
      </c>
    </row>
    <row r="2" spans="1:7" ht="28.5" customHeight="1" x14ac:dyDescent="0.2">
      <c r="A2" s="621" t="s">
        <v>1094</v>
      </c>
      <c r="B2" s="621"/>
      <c r="C2" s="621"/>
      <c r="D2" s="263"/>
      <c r="E2" s="263"/>
      <c r="G2" s="264" t="s">
        <v>894</v>
      </c>
    </row>
    <row r="3" spans="1:7" x14ac:dyDescent="0.2">
      <c r="A3" s="182"/>
      <c r="B3" s="182"/>
      <c r="C3" s="182"/>
    </row>
    <row r="4" spans="1:7" ht="18" customHeight="1" thickBot="1" x14ac:dyDescent="0.25">
      <c r="A4" s="267" t="s">
        <v>895</v>
      </c>
      <c r="B4" s="267" t="s">
        <v>896</v>
      </c>
      <c r="C4" s="182"/>
      <c r="G4" s="265" t="s">
        <v>897</v>
      </c>
    </row>
    <row r="5" spans="1:7" ht="18" customHeight="1" thickTop="1" x14ac:dyDescent="0.2">
      <c r="B5" s="266"/>
    </row>
    <row r="6" spans="1:7" ht="18" customHeight="1" x14ac:dyDescent="0.2">
      <c r="B6" s="266"/>
      <c r="G6" s="622" t="s">
        <v>904</v>
      </c>
    </row>
    <row r="7" spans="1:7" ht="18" customHeight="1" x14ac:dyDescent="0.2">
      <c r="B7" s="266"/>
      <c r="G7" s="622"/>
    </row>
    <row r="8" spans="1:7" ht="18" customHeight="1" x14ac:dyDescent="0.2">
      <c r="B8" s="266"/>
    </row>
    <row r="9" spans="1:7" ht="18" customHeight="1" x14ac:dyDescent="0.2">
      <c r="B9" s="266"/>
    </row>
    <row r="10" spans="1:7" ht="18" customHeight="1" x14ac:dyDescent="0.2">
      <c r="B10" s="266"/>
    </row>
    <row r="11" spans="1:7" ht="18" customHeight="1" x14ac:dyDescent="0.2">
      <c r="B11" s="266"/>
    </row>
    <row r="12" spans="1:7" ht="18" customHeight="1" x14ac:dyDescent="0.2">
      <c r="B12" s="266"/>
    </row>
    <row r="13" spans="1:7" ht="18" customHeight="1" x14ac:dyDescent="0.2">
      <c r="B13" s="266"/>
    </row>
    <row r="14" spans="1:7" ht="18" customHeight="1" x14ac:dyDescent="0.2">
      <c r="A14" s="246" t="s">
        <v>2</v>
      </c>
      <c r="B14" s="266"/>
    </row>
    <row r="15" spans="1:7" ht="18" customHeight="1" x14ac:dyDescent="0.2">
      <c r="B15" s="266"/>
    </row>
    <row r="16" spans="1:7" ht="18" customHeight="1" x14ac:dyDescent="0.2">
      <c r="B16" s="266"/>
    </row>
    <row r="17" spans="2:2" ht="18" customHeight="1" x14ac:dyDescent="0.2">
      <c r="B17" s="266"/>
    </row>
    <row r="18" spans="2:2" ht="18" customHeight="1" x14ac:dyDescent="0.2">
      <c r="B18" s="266"/>
    </row>
    <row r="19" spans="2:2" ht="18" customHeight="1" x14ac:dyDescent="0.2">
      <c r="B19" s="266"/>
    </row>
    <row r="20" spans="2:2" ht="18" customHeight="1" x14ac:dyDescent="0.2">
      <c r="B20" s="266"/>
    </row>
    <row r="21" spans="2:2" ht="18" customHeight="1" x14ac:dyDescent="0.2">
      <c r="B21" s="266"/>
    </row>
    <row r="22" spans="2:2" ht="18" customHeight="1" x14ac:dyDescent="0.2">
      <c r="B22" s="266"/>
    </row>
    <row r="23" spans="2:2" ht="18" customHeight="1" x14ac:dyDescent="0.2">
      <c r="B23" s="266"/>
    </row>
    <row r="24" spans="2:2" ht="18" customHeight="1" x14ac:dyDescent="0.2">
      <c r="B24" s="266"/>
    </row>
    <row r="25" spans="2:2" ht="18" customHeight="1" x14ac:dyDescent="0.2">
      <c r="B25" s="266"/>
    </row>
    <row r="26" spans="2:2" ht="18" customHeight="1" x14ac:dyDescent="0.2">
      <c r="B26" s="266"/>
    </row>
    <row r="27" spans="2:2" ht="18" customHeight="1" x14ac:dyDescent="0.2">
      <c r="B27" s="266"/>
    </row>
    <row r="28" spans="2:2" ht="18" customHeight="1" x14ac:dyDescent="0.2">
      <c r="B28" s="266"/>
    </row>
    <row r="29" spans="2:2" ht="18" customHeight="1" x14ac:dyDescent="0.2">
      <c r="B29" s="266"/>
    </row>
    <row r="30" spans="2:2" ht="18" customHeight="1" x14ac:dyDescent="0.2">
      <c r="B30" s="266"/>
    </row>
    <row r="31" spans="2:2" ht="18" customHeight="1" x14ac:dyDescent="0.2">
      <c r="B31" s="266"/>
    </row>
    <row r="32" spans="2:2" ht="18" customHeight="1" x14ac:dyDescent="0.2">
      <c r="B32" s="266"/>
    </row>
    <row r="33" spans="1:2" ht="18" customHeight="1" x14ac:dyDescent="0.2">
      <c r="B33" s="266"/>
    </row>
    <row r="34" spans="1:2" ht="18" customHeight="1" x14ac:dyDescent="0.2">
      <c r="B34" s="266"/>
    </row>
    <row r="35" spans="1:2" ht="18" customHeight="1" x14ac:dyDescent="0.2">
      <c r="B35" s="266"/>
    </row>
    <row r="36" spans="1:2" ht="18" customHeight="1" x14ac:dyDescent="0.2">
      <c r="B36" s="266"/>
    </row>
    <row r="37" spans="1:2" ht="18" customHeight="1" thickBot="1" x14ac:dyDescent="0.25">
      <c r="A37" s="182" t="s">
        <v>899</v>
      </c>
      <c r="B37" s="268">
        <f>SUM(B5:B36)</f>
        <v>0</v>
      </c>
    </row>
    <row r="38" spans="1:2" ht="18" customHeight="1" thickTop="1" x14ac:dyDescent="0.2">
      <c r="B38" s="266"/>
    </row>
    <row r="39" spans="1:2" ht="18" customHeight="1" x14ac:dyDescent="0.2">
      <c r="B39" s="266"/>
    </row>
    <row r="40" spans="1:2" ht="18" customHeight="1" x14ac:dyDescent="0.2">
      <c r="B40" s="266"/>
    </row>
    <row r="41" spans="1:2" ht="18" customHeight="1" x14ac:dyDescent="0.2">
      <c r="B41" s="266"/>
    </row>
    <row r="42" spans="1:2" ht="18" customHeight="1" x14ac:dyDescent="0.2">
      <c r="B42" s="266"/>
    </row>
    <row r="43" spans="1:2" ht="18" customHeight="1" x14ac:dyDescent="0.2">
      <c r="B43" s="266"/>
    </row>
    <row r="44" spans="1:2" ht="18" customHeight="1" x14ac:dyDescent="0.2">
      <c r="B44" s="266"/>
    </row>
  </sheetData>
  <sheetProtection sheet="1" objects="1" scenarios="1"/>
  <mergeCells count="3">
    <mergeCell ref="A1:C1"/>
    <mergeCell ref="A2:C2"/>
    <mergeCell ref="G6:G7"/>
  </mergeCells>
  <pageMargins left="0.7" right="0.7" top="0.75" bottom="0.75" header="0.3" footer="0.3"/>
  <pageSetup orientation="portrait" horizontalDpi="4294967295" verticalDpi="4294967295" r:id="rId1"/>
  <headerFooter>
    <oddFooter>&amp;R&amp;"Arial,Bold"Page 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workbookViewId="0">
      <selection activeCell="D27" sqref="D27"/>
    </sheetView>
  </sheetViews>
  <sheetFormatPr defaultColWidth="8.7109375" defaultRowHeight="12.75" x14ac:dyDescent="0.2"/>
  <cols>
    <col min="1" max="1" width="2.42578125" style="192" customWidth="1"/>
    <col min="2" max="2" width="49.42578125" style="192" customWidth="1"/>
    <col min="3" max="3" width="4.140625" style="192" customWidth="1"/>
    <col min="4" max="4" width="18.42578125" style="192" customWidth="1"/>
    <col min="5" max="5" width="20.140625" style="192" customWidth="1"/>
    <col min="6" max="6" width="4.42578125" style="192" customWidth="1"/>
    <col min="7" max="7" width="104.7109375" style="192" customWidth="1"/>
    <col min="8" max="8" width="13.5703125" style="192" customWidth="1"/>
    <col min="9" max="9" width="15.5703125" style="192" customWidth="1"/>
    <col min="10" max="10" width="18" style="192" customWidth="1"/>
    <col min="11" max="11" width="18.5703125" style="192" customWidth="1"/>
    <col min="12" max="13" width="8.7109375" style="192"/>
    <col min="14" max="14" width="8" style="192" customWidth="1"/>
    <col min="15" max="16384" width="8.7109375" style="192"/>
  </cols>
  <sheetData>
    <row r="1" spans="1:15" ht="26.1" customHeight="1" x14ac:dyDescent="0.2">
      <c r="A1" s="623" t="s">
        <v>102</v>
      </c>
      <c r="B1" s="623"/>
      <c r="C1" s="623"/>
      <c r="D1" s="623"/>
      <c r="E1" s="623"/>
      <c r="F1" s="623"/>
      <c r="G1" s="326" t="s">
        <v>826</v>
      </c>
      <c r="H1" s="297"/>
      <c r="I1" s="297"/>
      <c r="J1" s="297"/>
      <c r="K1" s="297"/>
    </row>
    <row r="2" spans="1:15" ht="26.1" customHeight="1" x14ac:dyDescent="0.2">
      <c r="A2" s="624" t="str">
        <f>CONCATENATE('Basic Data Input'!B7," in ",'Basic Data Input'!B8," County")</f>
        <v>City of Plainview in Pierce County</v>
      </c>
      <c r="B2" s="624"/>
      <c r="C2" s="624"/>
      <c r="D2" s="624"/>
      <c r="E2" s="624"/>
      <c r="F2" s="624"/>
      <c r="H2" s="297"/>
      <c r="I2" s="297"/>
      <c r="J2" s="297"/>
      <c r="K2" s="297"/>
    </row>
    <row r="3" spans="1:15" ht="26.1" customHeight="1" x14ac:dyDescent="0.2">
      <c r="A3" s="327"/>
      <c r="B3" s="327"/>
      <c r="C3" s="327"/>
      <c r="D3" s="327"/>
      <c r="E3" s="327"/>
      <c r="F3" s="327"/>
      <c r="H3" s="297"/>
      <c r="I3" s="297"/>
      <c r="J3" s="297"/>
      <c r="K3" s="297"/>
    </row>
    <row r="4" spans="1:15" x14ac:dyDescent="0.2">
      <c r="A4" s="328" t="s">
        <v>947</v>
      </c>
      <c r="B4" s="328"/>
      <c r="C4" s="327"/>
      <c r="D4" s="297"/>
      <c r="E4" s="297"/>
      <c r="F4" s="297"/>
      <c r="G4" s="297"/>
      <c r="H4" s="297"/>
      <c r="I4" s="297"/>
      <c r="J4" s="297"/>
      <c r="K4" s="297"/>
    </row>
    <row r="5" spans="1:15" ht="18" customHeight="1" x14ac:dyDescent="0.2">
      <c r="A5" s="298" t="s">
        <v>941</v>
      </c>
      <c r="B5" s="298"/>
      <c r="C5" s="299" t="s">
        <v>163</v>
      </c>
      <c r="E5" s="300">
        <f>'Cover- Page 1'!B14</f>
        <v>463356.65</v>
      </c>
      <c r="F5" s="301"/>
      <c r="G5" s="296"/>
      <c r="H5" s="301"/>
      <c r="I5" s="301"/>
      <c r="J5" s="301"/>
      <c r="K5" s="301"/>
    </row>
    <row r="6" spans="1:15" ht="18" customHeight="1" x14ac:dyDescent="0.2">
      <c r="A6" s="213"/>
      <c r="B6" s="298" t="s">
        <v>942</v>
      </c>
      <c r="C6" s="299" t="s">
        <v>164</v>
      </c>
      <c r="D6" s="302">
        <v>0</v>
      </c>
      <c r="F6" s="301"/>
      <c r="G6" s="329" t="s">
        <v>963</v>
      </c>
      <c r="H6" s="301"/>
      <c r="I6" s="301"/>
      <c r="J6" s="301"/>
      <c r="K6" s="301"/>
    </row>
    <row r="7" spans="1:15" ht="18" customHeight="1" x14ac:dyDescent="0.2">
      <c r="A7" s="213"/>
      <c r="B7" s="298" t="s">
        <v>943</v>
      </c>
      <c r="C7" s="299" t="s">
        <v>165</v>
      </c>
      <c r="D7" s="302">
        <v>0</v>
      </c>
      <c r="F7" s="301"/>
      <c r="G7" s="329" t="s">
        <v>955</v>
      </c>
      <c r="H7" s="301"/>
      <c r="I7" s="301"/>
      <c r="J7" s="301"/>
      <c r="K7" s="301"/>
    </row>
    <row r="8" spans="1:15" ht="27" customHeight="1" x14ac:dyDescent="0.2">
      <c r="A8" s="213"/>
      <c r="B8" s="298" t="s">
        <v>83</v>
      </c>
      <c r="C8" s="299" t="s">
        <v>91</v>
      </c>
      <c r="D8" s="302">
        <v>88957.5</v>
      </c>
      <c r="F8" s="301"/>
      <c r="G8" s="329" t="s">
        <v>956</v>
      </c>
      <c r="H8" s="301"/>
      <c r="I8" s="301"/>
      <c r="J8" s="301"/>
      <c r="K8" s="301"/>
    </row>
    <row r="9" spans="1:15" ht="18" customHeight="1" x14ac:dyDescent="0.2">
      <c r="A9" s="213"/>
      <c r="B9" s="298" t="s">
        <v>944</v>
      </c>
      <c r="C9" s="299" t="s">
        <v>92</v>
      </c>
      <c r="D9" s="302">
        <v>0</v>
      </c>
      <c r="F9" s="301"/>
      <c r="G9" s="329" t="s">
        <v>957</v>
      </c>
      <c r="H9" s="301"/>
      <c r="I9" s="301"/>
      <c r="J9" s="301"/>
      <c r="K9" s="301"/>
    </row>
    <row r="10" spans="1:15" ht="18" customHeight="1" x14ac:dyDescent="0.2">
      <c r="A10" s="303"/>
      <c r="B10" s="298" t="s">
        <v>1013</v>
      </c>
      <c r="C10" s="299" t="s">
        <v>93</v>
      </c>
      <c r="D10" s="304">
        <v>0</v>
      </c>
      <c r="F10" s="301"/>
      <c r="G10" s="298" t="s">
        <v>1014</v>
      </c>
      <c r="H10" s="301"/>
      <c r="I10" s="301"/>
      <c r="J10" s="301"/>
      <c r="K10" s="301"/>
    </row>
    <row r="11" spans="1:15" ht="18" customHeight="1" x14ac:dyDescent="0.2">
      <c r="A11" s="298" t="s">
        <v>940</v>
      </c>
      <c r="B11" s="298"/>
      <c r="C11" s="299" t="s">
        <v>95</v>
      </c>
      <c r="E11" s="305">
        <f>SUM(D6:D10)</f>
        <v>88957.5</v>
      </c>
      <c r="F11" s="301"/>
      <c r="G11" s="298" t="s">
        <v>960</v>
      </c>
      <c r="H11" s="301"/>
      <c r="I11" s="301"/>
      <c r="J11" s="301"/>
      <c r="K11" s="301"/>
    </row>
    <row r="12" spans="1:15" ht="18" customHeight="1" x14ac:dyDescent="0.2">
      <c r="A12" s="298" t="s">
        <v>959</v>
      </c>
      <c r="B12" s="298"/>
      <c r="C12" s="299" t="s">
        <v>97</v>
      </c>
      <c r="E12" s="300">
        <f>E5-E11</f>
        <v>374399.15</v>
      </c>
      <c r="F12" s="301"/>
      <c r="G12" s="329" t="s">
        <v>961</v>
      </c>
      <c r="H12" s="301"/>
      <c r="I12" s="301"/>
      <c r="J12" s="301"/>
      <c r="K12" s="301"/>
    </row>
    <row r="13" spans="1:15" ht="18" customHeight="1" x14ac:dyDescent="0.2">
      <c r="A13" s="298" t="s">
        <v>911</v>
      </c>
      <c r="B13" s="298"/>
      <c r="C13" s="299" t="s">
        <v>98</v>
      </c>
      <c r="E13" s="306">
        <f>'Cover- Page 1'!B17</f>
        <v>75459132</v>
      </c>
      <c r="F13" s="301"/>
      <c r="G13" s="213"/>
      <c r="H13" s="301"/>
      <c r="I13" s="301"/>
      <c r="J13" s="301"/>
      <c r="K13" s="301"/>
    </row>
    <row r="14" spans="1:15" ht="18" customHeight="1" x14ac:dyDescent="0.2">
      <c r="A14" s="298" t="s">
        <v>945</v>
      </c>
      <c r="B14" s="298"/>
      <c r="C14" s="299" t="s">
        <v>99</v>
      </c>
      <c r="E14" s="307">
        <f>(E12/E13)*100</f>
        <v>0.49616148513343622</v>
      </c>
      <c r="F14" s="301"/>
      <c r="G14" s="213" t="s">
        <v>962</v>
      </c>
      <c r="H14" s="301"/>
      <c r="I14" s="301"/>
      <c r="J14" s="301"/>
      <c r="K14" s="301"/>
    </row>
    <row r="15" spans="1:15" ht="18" customHeight="1" x14ac:dyDescent="0.2">
      <c r="A15" s="213" t="s">
        <v>946</v>
      </c>
      <c r="B15" s="213"/>
      <c r="C15" s="308"/>
      <c r="D15" s="302"/>
      <c r="E15" s="213"/>
      <c r="G15" s="213"/>
    </row>
    <row r="16" spans="1:15" s="309" customFormat="1" ht="18" customHeight="1" x14ac:dyDescent="0.2">
      <c r="A16" s="192"/>
      <c r="B16" s="213" t="s">
        <v>948</v>
      </c>
      <c r="C16" s="299" t="s">
        <v>100</v>
      </c>
      <c r="E16" s="310">
        <v>0</v>
      </c>
      <c r="F16" s="311"/>
      <c r="G16" s="330" t="s">
        <v>951</v>
      </c>
      <c r="H16" s="311"/>
      <c r="N16" s="295"/>
      <c r="O16" s="324"/>
    </row>
    <row r="17" spans="1:15" s="309" customFormat="1" ht="18" customHeight="1" x14ac:dyDescent="0.2">
      <c r="A17" s="192"/>
      <c r="B17" s="213" t="s">
        <v>949</v>
      </c>
      <c r="C17" s="299" t="s">
        <v>101</v>
      </c>
      <c r="E17" s="310">
        <v>0</v>
      </c>
      <c r="F17" s="311"/>
      <c r="G17" s="330" t="s">
        <v>952</v>
      </c>
      <c r="H17" s="311"/>
      <c r="N17" s="295"/>
      <c r="O17" s="324"/>
    </row>
    <row r="18" spans="1:15" s="309" customFormat="1" ht="18" customHeight="1" x14ac:dyDescent="0.2">
      <c r="A18" s="192"/>
      <c r="B18" s="213" t="s">
        <v>950</v>
      </c>
      <c r="C18" s="299" t="s">
        <v>166</v>
      </c>
      <c r="E18" s="310">
        <v>0</v>
      </c>
      <c r="F18" s="311"/>
      <c r="G18" s="330" t="s">
        <v>953</v>
      </c>
      <c r="H18" s="311"/>
      <c r="N18" s="295"/>
      <c r="O18" s="324"/>
    </row>
    <row r="19" spans="1:15" s="309" customFormat="1" ht="18" customHeight="1" x14ac:dyDescent="0.2">
      <c r="A19" s="192"/>
      <c r="B19" s="213" t="s">
        <v>964</v>
      </c>
      <c r="C19" s="299" t="s">
        <v>167</v>
      </c>
      <c r="D19" s="377"/>
      <c r="E19" s="312"/>
      <c r="F19" s="311"/>
      <c r="G19" s="330" t="s">
        <v>966</v>
      </c>
      <c r="H19" s="311"/>
      <c r="N19" s="295"/>
      <c r="O19" s="324"/>
    </row>
    <row r="20" spans="1:15" s="309" customFormat="1" ht="18" customHeight="1" x14ac:dyDescent="0.2">
      <c r="A20" s="192"/>
      <c r="B20" s="213" t="s">
        <v>1005</v>
      </c>
      <c r="C20" s="299" t="s">
        <v>168</v>
      </c>
      <c r="D20" s="313">
        <v>0</v>
      </c>
      <c r="E20" s="312">
        <f>IF(D20=0,0,ROUND(((D19/E13)*D20),6))</f>
        <v>0</v>
      </c>
      <c r="F20" s="311"/>
      <c r="G20" s="314" t="s">
        <v>1006</v>
      </c>
      <c r="H20" s="311"/>
      <c r="N20" s="295"/>
      <c r="O20" s="324"/>
    </row>
    <row r="21" spans="1:15" s="309" customFormat="1" ht="18" customHeight="1" x14ac:dyDescent="0.2">
      <c r="A21" s="192"/>
      <c r="B21" s="213" t="s">
        <v>958</v>
      </c>
      <c r="C21" s="299" t="s">
        <v>169</v>
      </c>
      <c r="E21" s="310">
        <v>0</v>
      </c>
      <c r="F21" s="311"/>
      <c r="G21" s="314"/>
      <c r="H21" s="311"/>
      <c r="N21" s="295"/>
      <c r="O21" s="324"/>
    </row>
    <row r="22" spans="1:15" s="309" customFormat="1" ht="14.45" customHeight="1" thickBot="1" x14ac:dyDescent="0.25">
      <c r="A22" s="213" t="s">
        <v>935</v>
      </c>
      <c r="B22" s="192"/>
      <c r="C22" s="378" t="s">
        <v>172</v>
      </c>
      <c r="E22" s="315">
        <f>SUM(E14:E21)</f>
        <v>0.49616148513343622</v>
      </c>
      <c r="F22" s="380" t="s">
        <v>57</v>
      </c>
      <c r="G22" s="298" t="s">
        <v>965</v>
      </c>
      <c r="H22" s="311"/>
      <c r="N22" s="295"/>
      <c r="O22" s="324"/>
    </row>
    <row r="23" spans="1:15" s="309" customFormat="1" ht="14.45" customHeight="1" thickTop="1" x14ac:dyDescent="0.2">
      <c r="E23" s="316"/>
      <c r="F23" s="311"/>
      <c r="G23" s="316"/>
      <c r="H23" s="311"/>
      <c r="N23" s="295"/>
      <c r="O23" s="324"/>
    </row>
    <row r="24" spans="1:15" s="309" customFormat="1" ht="14.45" customHeight="1" x14ac:dyDescent="0.2">
      <c r="A24" s="331" t="s">
        <v>936</v>
      </c>
      <c r="B24" s="332"/>
      <c r="E24" s="316"/>
      <c r="F24" s="311"/>
      <c r="G24" s="316"/>
      <c r="H24" s="311"/>
      <c r="N24" s="295"/>
      <c r="O24" s="324"/>
    </row>
    <row r="25" spans="1:15" s="309" customFormat="1" ht="18" customHeight="1" x14ac:dyDescent="0.2">
      <c r="A25" s="317" t="s">
        <v>937</v>
      </c>
      <c r="C25" s="378" t="s">
        <v>982</v>
      </c>
      <c r="E25" s="318">
        <v>0.45</v>
      </c>
      <c r="F25" s="311"/>
      <c r="G25" s="316"/>
      <c r="H25" s="311"/>
      <c r="N25" s="295"/>
      <c r="O25" s="324"/>
    </row>
    <row r="26" spans="1:15" s="309" customFormat="1" ht="18" customHeight="1" x14ac:dyDescent="0.2">
      <c r="A26" s="317" t="s">
        <v>938</v>
      </c>
      <c r="C26" s="378" t="s">
        <v>174</v>
      </c>
      <c r="D26" s="377">
        <f>+'Lid Support Page 8'!E33</f>
        <v>34833.06</v>
      </c>
      <c r="E26" s="381">
        <f>MIN(0.05,IFERROR(ROUND(((D26/E13)*100),6),0))</f>
        <v>4.6161000000000001E-2</v>
      </c>
      <c r="F26" s="311"/>
      <c r="G26" s="314" t="s">
        <v>967</v>
      </c>
      <c r="H26" s="311"/>
      <c r="N26" s="295"/>
      <c r="O26" s="324"/>
    </row>
    <row r="27" spans="1:15" s="309" customFormat="1" ht="18" customHeight="1" thickBot="1" x14ac:dyDescent="0.25">
      <c r="A27" s="317" t="s">
        <v>939</v>
      </c>
      <c r="C27" s="378" t="s">
        <v>175</v>
      </c>
      <c r="E27" s="319">
        <f>SUM(E25:E26)</f>
        <v>0.49616100000000002</v>
      </c>
      <c r="F27" s="380" t="s">
        <v>58</v>
      </c>
      <c r="G27" s="379"/>
      <c r="H27" s="311"/>
      <c r="N27" s="295"/>
      <c r="O27" s="324"/>
    </row>
    <row r="28" spans="1:15" s="309" customFormat="1" ht="14.45" customHeight="1" thickTop="1" x14ac:dyDescent="0.2">
      <c r="E28" s="320"/>
      <c r="F28" s="333"/>
      <c r="G28" s="311"/>
      <c r="H28" s="311"/>
      <c r="N28" s="295"/>
      <c r="O28" s="324"/>
    </row>
    <row r="29" spans="1:15" s="309" customFormat="1" ht="14.45" customHeight="1" x14ac:dyDescent="0.2">
      <c r="A29" s="309" t="s">
        <v>984</v>
      </c>
      <c r="B29" s="382"/>
      <c r="C29" s="378" t="s">
        <v>176</v>
      </c>
      <c r="E29" s="310">
        <v>0</v>
      </c>
      <c r="F29" s="379" t="s">
        <v>1054</v>
      </c>
      <c r="G29" s="311" t="s">
        <v>986</v>
      </c>
      <c r="H29" s="311"/>
      <c r="N29" s="295"/>
      <c r="O29" s="324"/>
    </row>
    <row r="30" spans="1:15" s="309" customFormat="1" ht="14.45" customHeight="1" x14ac:dyDescent="0.2">
      <c r="E30" s="320"/>
      <c r="F30" s="333"/>
      <c r="G30" s="311"/>
      <c r="H30" s="311"/>
      <c r="N30" s="295"/>
      <c r="O30" s="324"/>
    </row>
    <row r="31" spans="1:15" x14ac:dyDescent="0.2">
      <c r="N31" s="295"/>
    </row>
    <row r="32" spans="1:15" ht="36.6" customHeight="1" x14ac:dyDescent="0.2">
      <c r="A32" s="321" t="s">
        <v>983</v>
      </c>
      <c r="B32" s="213"/>
      <c r="C32" s="213"/>
      <c r="D32" s="213"/>
      <c r="E32" s="213"/>
      <c r="F32" s="213"/>
      <c r="N32" s="295"/>
    </row>
    <row r="33" spans="1:14" ht="37.5" customHeight="1" x14ac:dyDescent="0.2">
      <c r="A33" s="564" t="s">
        <v>968</v>
      </c>
      <c r="B33" s="564"/>
      <c r="C33" s="564"/>
      <c r="D33" s="564"/>
      <c r="E33" s="564"/>
      <c r="F33" s="564"/>
      <c r="N33" s="295"/>
    </row>
    <row r="34" spans="1:14" ht="50.45" customHeight="1" x14ac:dyDescent="0.2">
      <c r="A34" s="564" t="s">
        <v>954</v>
      </c>
      <c r="B34" s="564"/>
      <c r="C34" s="564"/>
      <c r="D34" s="564"/>
      <c r="E34" s="564"/>
      <c r="F34" s="564"/>
      <c r="N34" s="295"/>
    </row>
    <row r="35" spans="1:14" s="309" customFormat="1" ht="66.95" customHeight="1" x14ac:dyDescent="0.2">
      <c r="A35" s="564" t="s">
        <v>985</v>
      </c>
      <c r="B35" s="564"/>
      <c r="C35" s="564"/>
      <c r="D35" s="564"/>
      <c r="E35" s="564"/>
      <c r="F35" s="564"/>
      <c r="G35" s="322"/>
      <c r="H35" s="322"/>
      <c r="I35" s="322"/>
      <c r="J35" s="322"/>
      <c r="K35" s="323"/>
      <c r="N35" s="295"/>
    </row>
    <row r="36" spans="1:14" s="309" customFormat="1" x14ac:dyDescent="0.2">
      <c r="A36" s="322"/>
      <c r="B36" s="322"/>
      <c r="C36" s="322"/>
      <c r="D36" s="322"/>
      <c r="E36" s="322"/>
      <c r="F36" s="322"/>
      <c r="G36" s="322"/>
      <c r="H36" s="322"/>
      <c r="I36" s="322"/>
      <c r="J36" s="322"/>
      <c r="K36" s="323"/>
      <c r="N36" s="324"/>
    </row>
    <row r="37" spans="1:14" x14ac:dyDescent="0.2">
      <c r="A37" s="309"/>
      <c r="B37" s="309"/>
      <c r="C37" s="309"/>
      <c r="D37" s="309"/>
      <c r="E37" s="309"/>
      <c r="F37" s="309"/>
      <c r="G37" s="309"/>
    </row>
    <row r="38" spans="1:14" x14ac:dyDescent="0.2">
      <c r="A38" s="334"/>
      <c r="B38" s="322"/>
      <c r="C38" s="334"/>
      <c r="D38" s="309"/>
      <c r="E38" s="309"/>
      <c r="F38" s="309"/>
      <c r="G38" s="309"/>
      <c r="H38" s="335"/>
      <c r="I38" s="336"/>
      <c r="J38" s="336"/>
      <c r="K38" s="335"/>
    </row>
    <row r="39" spans="1:14" ht="12.95" customHeight="1" x14ac:dyDescent="0.2">
      <c r="B39" s="295"/>
      <c r="C39" s="295"/>
      <c r="D39" s="295"/>
      <c r="E39" s="295"/>
      <c r="F39" s="295"/>
      <c r="G39" s="295"/>
      <c r="H39" s="295"/>
      <c r="I39" s="295"/>
      <c r="J39" s="295"/>
      <c r="K39" s="295"/>
      <c r="N39" s="325"/>
    </row>
    <row r="40" spans="1:14" x14ac:dyDescent="0.2">
      <c r="A40" s="295"/>
      <c r="B40" s="295"/>
      <c r="C40" s="295"/>
      <c r="D40" s="295"/>
      <c r="E40" s="295"/>
      <c r="F40" s="295"/>
      <c r="G40" s="295"/>
      <c r="H40" s="295"/>
      <c r="I40" s="295"/>
      <c r="J40" s="295"/>
      <c r="K40" s="295"/>
    </row>
    <row r="41" spans="1:14" ht="12.75" customHeight="1" x14ac:dyDescent="0.2">
      <c r="A41" s="295"/>
      <c r="B41" s="295"/>
      <c r="C41" s="295"/>
      <c r="D41" s="295"/>
      <c r="E41" s="295"/>
      <c r="F41" s="295"/>
      <c r="G41" s="295"/>
      <c r="H41" s="295"/>
      <c r="I41" s="295"/>
      <c r="J41" s="295"/>
      <c r="K41" s="295"/>
    </row>
    <row r="42" spans="1:14" ht="15" customHeight="1" x14ac:dyDescent="0.2">
      <c r="A42" s="295"/>
      <c r="B42" s="295"/>
      <c r="C42" s="295"/>
      <c r="D42" s="295"/>
      <c r="E42" s="295"/>
      <c r="F42" s="295"/>
      <c r="G42" s="295"/>
      <c r="H42" s="295"/>
      <c r="I42" s="295"/>
      <c r="J42" s="295"/>
      <c r="K42" s="295"/>
    </row>
    <row r="44" spans="1:14" x14ac:dyDescent="0.2">
      <c r="A44" s="295"/>
      <c r="B44" s="295"/>
    </row>
    <row r="45" spans="1:14" x14ac:dyDescent="0.2">
      <c r="A45" s="295"/>
      <c r="B45" s="295"/>
    </row>
    <row r="47" spans="1:14" x14ac:dyDescent="0.2">
      <c r="N47" s="325"/>
    </row>
    <row r="48" spans="1:14" x14ac:dyDescent="0.2">
      <c r="N48" s="325"/>
    </row>
  </sheetData>
  <sheetProtection algorithmName="SHA-512" hashValue="cTpVDoNzqO/+WKODaSECESXIJunfXrV8qS3Qy4TUKrfio9dL0GQj1nTU8cQDEr00wHnP8jsys/3bym8HwGwf1g==" saltValue="B1Lj4lYHr7D44rbS7oz91Q==" spinCount="100000" sheet="1" objects="1" scenarios="1"/>
  <mergeCells count="5">
    <mergeCell ref="A1:F1"/>
    <mergeCell ref="A2:F2"/>
    <mergeCell ref="A33:F33"/>
    <mergeCell ref="A34:F34"/>
    <mergeCell ref="A35:F35"/>
  </mergeCells>
  <phoneticPr fontId="0" type="noConversion"/>
  <printOptions horizontalCentered="1"/>
  <pageMargins left="0.25" right="0.25" top="0.25" bottom="0.35" header="0.5" footer="0.35"/>
  <pageSetup scale="89" orientation="portrait" r:id="rId1"/>
  <headerFooter alignWithMargins="0">
    <oddFooter>&amp;R&amp;"Arial,Bold"Levy Limit Form - Page 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opLeftCell="A7" workbookViewId="0">
      <selection activeCell="K21" sqref="K21"/>
    </sheetView>
  </sheetViews>
  <sheetFormatPr defaultColWidth="8.7109375" defaultRowHeight="12.75" x14ac:dyDescent="0.2"/>
  <cols>
    <col min="1" max="1" width="5.140625" style="213" customWidth="1"/>
    <col min="2" max="2" width="25.85546875" style="213" customWidth="1"/>
    <col min="3" max="3" width="1.42578125" style="213" bestFit="1" customWidth="1"/>
    <col min="4" max="4" width="25.85546875" style="213" customWidth="1"/>
    <col min="5" max="5" width="1.85546875" style="213" bestFit="1" customWidth="1"/>
    <col min="6" max="6" width="16.85546875" style="213" customWidth="1"/>
    <col min="7" max="7" width="2.42578125" style="213" bestFit="1" customWidth="1"/>
    <col min="8" max="8" width="3.140625" style="213" bestFit="1" customWidth="1"/>
    <col min="9" max="9" width="17.140625" style="213" customWidth="1"/>
    <col min="10" max="10" width="4.140625" style="213" customWidth="1"/>
    <col min="11" max="11" width="5.5703125" style="213" customWidth="1"/>
    <col min="12" max="16384" width="8.7109375" style="213"/>
  </cols>
  <sheetData>
    <row r="1" spans="1:11" ht="30" customHeight="1" x14ac:dyDescent="0.2">
      <c r="A1" s="626" t="str">
        <f>CONCATENATE('Basic Data Input'!B7," in ",'Basic Data Input'!B8," County")</f>
        <v>City of Plainview in Pierce County</v>
      </c>
      <c r="B1" s="626"/>
      <c r="C1" s="626"/>
      <c r="D1" s="626"/>
      <c r="E1" s="626"/>
      <c r="F1" s="626"/>
      <c r="G1" s="626"/>
      <c r="H1" s="626"/>
      <c r="I1" s="626"/>
      <c r="J1" s="626"/>
      <c r="K1" s="403"/>
    </row>
    <row r="2" spans="1:11" ht="34.5" customHeight="1" x14ac:dyDescent="0.2">
      <c r="A2" s="629" t="s">
        <v>1095</v>
      </c>
      <c r="B2" s="630"/>
      <c r="C2" s="630"/>
      <c r="D2" s="630"/>
      <c r="E2" s="630"/>
      <c r="F2" s="630"/>
      <c r="G2" s="630"/>
      <c r="H2" s="630"/>
      <c r="I2" s="630"/>
      <c r="J2" s="630"/>
      <c r="K2" s="404"/>
    </row>
    <row r="3" spans="1:11" ht="15.75" x14ac:dyDescent="0.2">
      <c r="A3" s="422" t="s">
        <v>723</v>
      </c>
      <c r="B3" s="423"/>
      <c r="C3" s="423"/>
      <c r="D3" s="423"/>
      <c r="E3" s="423"/>
      <c r="F3" s="423"/>
      <c r="G3" s="423"/>
      <c r="H3" s="423"/>
      <c r="I3" s="423"/>
      <c r="J3" s="423"/>
      <c r="K3" s="404"/>
    </row>
    <row r="4" spans="1:11" ht="33" customHeight="1" x14ac:dyDescent="0.2">
      <c r="A4" s="425"/>
      <c r="B4" s="627" t="s">
        <v>1023</v>
      </c>
      <c r="C4" s="628"/>
      <c r="D4" s="628"/>
      <c r="E4" s="628"/>
      <c r="F4" s="628"/>
      <c r="G4" s="628"/>
      <c r="H4" s="628"/>
      <c r="I4" s="628"/>
      <c r="J4" s="628"/>
      <c r="K4" s="405"/>
    </row>
    <row r="5" spans="1:11" ht="15.75" x14ac:dyDescent="0.2">
      <c r="A5" s="423"/>
      <c r="B5" s="423"/>
      <c r="C5" s="423"/>
      <c r="D5" s="423"/>
      <c r="E5" s="423"/>
      <c r="F5" s="423"/>
      <c r="G5" s="423"/>
      <c r="H5" s="423"/>
      <c r="I5" s="423"/>
      <c r="J5" s="423"/>
      <c r="K5" s="404"/>
    </row>
    <row r="6" spans="1:11" ht="22.5" customHeight="1" x14ac:dyDescent="0.2">
      <c r="A6" s="631" t="s">
        <v>1062</v>
      </c>
      <c r="B6" s="631"/>
      <c r="C6" s="631"/>
      <c r="D6" s="631"/>
      <c r="E6" s="631"/>
      <c r="F6" s="631"/>
      <c r="G6" s="631"/>
      <c r="H6" s="631"/>
      <c r="I6" s="631"/>
      <c r="J6" s="631"/>
    </row>
    <row r="7" spans="1:11" ht="15" x14ac:dyDescent="0.2">
      <c r="A7" s="426" t="s">
        <v>1037</v>
      </c>
      <c r="B7" s="140"/>
      <c r="C7" s="140"/>
      <c r="D7" s="140"/>
      <c r="E7" s="140"/>
      <c r="F7" s="140"/>
      <c r="G7" s="140"/>
      <c r="H7" s="427" t="s">
        <v>163</v>
      </c>
      <c r="I7" s="428">
        <f>IF(A4="X","N/A",'Basic Data Input'!$B$13)</f>
        <v>425782.3</v>
      </c>
      <c r="J7" s="140"/>
    </row>
    <row r="8" spans="1:11" x14ac:dyDescent="0.2">
      <c r="A8" s="429" t="s">
        <v>1031</v>
      </c>
      <c r="B8" s="140"/>
      <c r="C8" s="140"/>
      <c r="D8" s="140"/>
      <c r="E8" s="140"/>
      <c r="F8" s="140"/>
      <c r="G8" s="140"/>
      <c r="H8" s="140"/>
      <c r="I8" s="140"/>
      <c r="J8" s="140"/>
    </row>
    <row r="9" spans="1:11" x14ac:dyDescent="0.2">
      <c r="A9" s="140"/>
      <c r="B9" s="140"/>
      <c r="C9" s="140"/>
      <c r="D9" s="140"/>
      <c r="E9" s="140"/>
      <c r="F9" s="140"/>
      <c r="G9" s="140"/>
      <c r="H9" s="140"/>
      <c r="I9" s="140"/>
      <c r="J9" s="140"/>
    </row>
    <row r="10" spans="1:11" ht="16.5" customHeight="1" x14ac:dyDescent="0.2">
      <c r="A10" s="426" t="s">
        <v>1029</v>
      </c>
      <c r="B10" s="140"/>
      <c r="C10" s="140"/>
      <c r="D10" s="140"/>
      <c r="E10" s="140"/>
      <c r="F10" s="430">
        <f>IF($A$4="x",0,2)</f>
        <v>2</v>
      </c>
      <c r="G10" s="140" t="s">
        <v>90</v>
      </c>
      <c r="H10" s="427" t="s">
        <v>164</v>
      </c>
      <c r="I10" s="431"/>
      <c r="J10" s="140"/>
    </row>
    <row r="11" spans="1:11" ht="12.6" customHeight="1" x14ac:dyDescent="0.2">
      <c r="A11" s="140"/>
      <c r="B11" s="140"/>
      <c r="C11" s="140"/>
      <c r="D11" s="140"/>
      <c r="E11" s="140"/>
      <c r="F11" s="140"/>
      <c r="G11" s="140"/>
      <c r="H11" s="140"/>
      <c r="I11" s="140"/>
      <c r="J11" s="140"/>
    </row>
    <row r="12" spans="1:11" ht="18.600000000000001" customHeight="1" x14ac:dyDescent="0.2">
      <c r="A12" s="426" t="s">
        <v>1030</v>
      </c>
      <c r="B12" s="140"/>
      <c r="C12" s="140"/>
      <c r="D12" s="140"/>
      <c r="E12" s="140"/>
      <c r="F12" s="140"/>
      <c r="G12" s="140"/>
      <c r="H12" s="140"/>
      <c r="I12" s="140"/>
      <c r="J12" s="140"/>
    </row>
    <row r="13" spans="1:11" ht="18.95" customHeight="1" x14ac:dyDescent="0.2">
      <c r="A13" s="363"/>
      <c r="B13" s="432">
        <v>1857045</v>
      </c>
      <c r="C13" s="363" t="s">
        <v>191</v>
      </c>
      <c r="D13" s="433">
        <v>65207809</v>
      </c>
      <c r="E13" s="140" t="s">
        <v>192</v>
      </c>
      <c r="F13" s="430">
        <f>IF(A4="x",0,ROUND(IF($D$13=0,0,$B$13/$D$13*100),2))</f>
        <v>2.85</v>
      </c>
      <c r="G13" s="140" t="s">
        <v>90</v>
      </c>
      <c r="H13" s="427" t="s">
        <v>165</v>
      </c>
      <c r="I13" s="431"/>
      <c r="J13" s="140"/>
    </row>
    <row r="14" spans="1:11" ht="38.25" x14ac:dyDescent="0.2">
      <c r="A14" s="140"/>
      <c r="B14" s="365" t="s">
        <v>1096</v>
      </c>
      <c r="C14" s="366"/>
      <c r="D14" s="365" t="s">
        <v>1039</v>
      </c>
      <c r="E14" s="366"/>
      <c r="F14" s="140"/>
      <c r="G14" s="140"/>
      <c r="H14" s="140"/>
      <c r="I14" s="365"/>
      <c r="J14" s="140"/>
    </row>
    <row r="15" spans="1:11" ht="40.5" customHeight="1" x14ac:dyDescent="0.2">
      <c r="A15" s="600" t="s">
        <v>1038</v>
      </c>
      <c r="B15" s="600"/>
      <c r="C15" s="600"/>
      <c r="D15" s="600"/>
      <c r="E15" s="600"/>
      <c r="F15" s="600"/>
      <c r="G15" s="600"/>
      <c r="H15" s="600"/>
      <c r="I15" s="600"/>
      <c r="J15" s="600"/>
    </row>
    <row r="16" spans="1:11" x14ac:dyDescent="0.2">
      <c r="A16" s="140"/>
      <c r="B16" s="365"/>
      <c r="C16" s="140"/>
      <c r="D16" s="140"/>
      <c r="E16" s="140"/>
      <c r="F16" s="431"/>
      <c r="G16" s="140"/>
      <c r="H16" s="427"/>
      <c r="I16" s="140"/>
      <c r="J16" s="140"/>
    </row>
    <row r="17" spans="1:11" ht="15" x14ac:dyDescent="0.25">
      <c r="A17" s="84" t="s">
        <v>1032</v>
      </c>
      <c r="B17" s="45"/>
      <c r="C17" s="45"/>
      <c r="D17" s="45"/>
      <c r="E17" s="45"/>
      <c r="F17" s="431"/>
      <c r="G17" s="140"/>
      <c r="H17" s="427" t="s">
        <v>91</v>
      </c>
      <c r="I17" s="430">
        <f>IF(A4="x","N/A",$F$10+$F$13)</f>
        <v>4.8499999999999996</v>
      </c>
      <c r="J17" s="140" t="s">
        <v>90</v>
      </c>
    </row>
    <row r="18" spans="1:11" x14ac:dyDescent="0.2">
      <c r="A18" s="140"/>
      <c r="B18" s="140"/>
      <c r="C18" s="140"/>
      <c r="D18" s="140"/>
      <c r="E18" s="140"/>
      <c r="F18" s="140"/>
      <c r="G18" s="140"/>
      <c r="H18" s="140"/>
      <c r="I18" s="140"/>
      <c r="J18" s="140"/>
    </row>
    <row r="19" spans="1:11" ht="15" x14ac:dyDescent="0.25">
      <c r="A19" s="84" t="s">
        <v>1033</v>
      </c>
      <c r="B19" s="153"/>
      <c r="C19" s="140"/>
      <c r="D19" s="153"/>
      <c r="E19" s="140"/>
      <c r="F19" s="366"/>
      <c r="G19" s="366"/>
      <c r="H19" s="434" t="s">
        <v>92</v>
      </c>
      <c r="I19" s="435">
        <f>IF(A4="x",0,ROUND(I7*I17/100,2))</f>
        <v>20650.439999999999</v>
      </c>
      <c r="J19" s="140"/>
    </row>
    <row r="20" spans="1:11" ht="12.95" customHeight="1" x14ac:dyDescent="0.2">
      <c r="A20" s="140"/>
      <c r="B20" s="153"/>
      <c r="C20" s="140"/>
      <c r="D20" s="153"/>
      <c r="E20" s="140"/>
      <c r="F20" s="366"/>
      <c r="G20" s="366"/>
      <c r="H20" s="366"/>
      <c r="I20" s="366"/>
      <c r="J20" s="140"/>
      <c r="K20" s="406"/>
    </row>
    <row r="21" spans="1:11" ht="17.25" customHeight="1" x14ac:dyDescent="0.25">
      <c r="A21" s="84" t="s">
        <v>1034</v>
      </c>
      <c r="B21" s="153"/>
      <c r="C21" s="140"/>
      <c r="D21" s="153"/>
      <c r="E21" s="140"/>
      <c r="F21" s="366"/>
      <c r="G21" s="366"/>
      <c r="H21" s="434" t="s">
        <v>93</v>
      </c>
      <c r="I21" s="436">
        <f>IF(A4="x","N/A",$I$7+$I$19)</f>
        <v>446432.74</v>
      </c>
      <c r="J21" s="140"/>
      <c r="K21" s="406"/>
    </row>
    <row r="22" spans="1:11" ht="12.95" customHeight="1" x14ac:dyDescent="0.2">
      <c r="A22" s="140"/>
      <c r="B22" s="153"/>
      <c r="C22" s="140"/>
      <c r="D22" s="153"/>
      <c r="E22" s="140"/>
      <c r="F22" s="366"/>
      <c r="G22" s="366"/>
      <c r="H22" s="366"/>
      <c r="I22" s="366"/>
      <c r="J22" s="140"/>
      <c r="K22" s="406"/>
    </row>
    <row r="23" spans="1:11" ht="12.95" customHeight="1" x14ac:dyDescent="0.2">
      <c r="A23" s="140"/>
      <c r="B23" s="153"/>
      <c r="C23" s="140"/>
      <c r="D23" s="153"/>
      <c r="E23" s="140"/>
      <c r="F23" s="366"/>
      <c r="G23" s="366"/>
      <c r="H23" s="366"/>
      <c r="I23" s="366"/>
      <c r="J23" s="140"/>
      <c r="K23" s="406"/>
    </row>
    <row r="24" spans="1:11" ht="18.600000000000001" customHeight="1" x14ac:dyDescent="0.2">
      <c r="A24" s="631" t="s">
        <v>1035</v>
      </c>
      <c r="B24" s="631"/>
      <c r="C24" s="631"/>
      <c r="D24" s="631"/>
      <c r="E24" s="631"/>
      <c r="F24" s="631"/>
      <c r="G24" s="631"/>
      <c r="H24" s="631"/>
      <c r="I24" s="631"/>
      <c r="J24" s="631"/>
      <c r="K24" s="406"/>
    </row>
    <row r="25" spans="1:11" ht="18" customHeight="1" x14ac:dyDescent="0.2">
      <c r="A25" s="426" t="s">
        <v>1097</v>
      </c>
      <c r="B25" s="437"/>
      <c r="C25" s="438"/>
      <c r="D25" s="437"/>
      <c r="E25" s="438"/>
      <c r="F25" s="439"/>
      <c r="G25" s="439"/>
      <c r="H25" s="440" t="s">
        <v>95</v>
      </c>
      <c r="I25" s="441">
        <f>IF(A4="x","N/A",'Cover- Page 1'!$B$14)</f>
        <v>463356.65</v>
      </c>
      <c r="J25" s="140"/>
      <c r="K25" s="406"/>
    </row>
    <row r="26" spans="1:11" ht="12.95" customHeight="1" x14ac:dyDescent="0.2">
      <c r="A26" s="429" t="s">
        <v>1036</v>
      </c>
      <c r="B26" s="153"/>
      <c r="C26" s="140"/>
      <c r="D26" s="153"/>
      <c r="E26" s="140"/>
      <c r="F26" s="366"/>
      <c r="G26" s="366"/>
      <c r="H26" s="366"/>
      <c r="I26" s="366"/>
      <c r="J26" s="140"/>
      <c r="K26" s="406"/>
    </row>
    <row r="27" spans="1:11" ht="12.95" customHeight="1" x14ac:dyDescent="0.2">
      <c r="A27" s="429"/>
      <c r="B27" s="153"/>
      <c r="C27" s="140"/>
      <c r="D27" s="153"/>
      <c r="E27" s="140"/>
      <c r="F27" s="366"/>
      <c r="G27" s="366"/>
      <c r="H27" s="366"/>
      <c r="I27" s="366"/>
      <c r="J27" s="140"/>
      <c r="K27" s="406"/>
    </row>
    <row r="28" spans="1:11" ht="42.95" customHeight="1" x14ac:dyDescent="0.2">
      <c r="A28" s="632" t="str">
        <f>IF(A4="x","",IF(I25=0," ",(IF($I$21&lt;$I$25,"Property Tax Request exceeds allowable growth percentage. Political subdivision MUST complete the postcard notification requirements, and participate in the joint public hearing.","Property Tax Request is within allowable growth percentage. Political subdivision is NOT required to complete postcard notification requirements, or participate in the joint public hearing."))))</f>
        <v>Property Tax Request exceeds allowable growth percentage. Political subdivision MUST complete the postcard notification requirements, and participate in the joint public hearing.</v>
      </c>
      <c r="B28" s="632"/>
      <c r="C28" s="632"/>
      <c r="D28" s="632"/>
      <c r="E28" s="632"/>
      <c r="F28" s="632"/>
      <c r="G28" s="632"/>
      <c r="H28" s="632"/>
      <c r="I28" s="632"/>
      <c r="J28" s="140"/>
      <c r="K28" s="406"/>
    </row>
    <row r="29" spans="1:11" ht="12.95" customHeight="1" x14ac:dyDescent="0.2">
      <c r="B29" s="402"/>
      <c r="D29" s="402"/>
      <c r="F29" s="401"/>
      <c r="G29" s="401"/>
      <c r="H29" s="401"/>
      <c r="I29" s="401"/>
      <c r="K29" s="406"/>
    </row>
    <row r="30" spans="1:11" x14ac:dyDescent="0.2">
      <c r="K30" s="406"/>
    </row>
    <row r="31" spans="1:11" ht="12.75" customHeight="1" x14ac:dyDescent="0.2">
      <c r="A31" s="625" t="s">
        <v>1069</v>
      </c>
      <c r="B31" s="625"/>
      <c r="C31" s="625"/>
      <c r="D31" s="625"/>
      <c r="E31" s="625"/>
      <c r="F31" s="625"/>
      <c r="G31" s="625"/>
      <c r="H31" s="625"/>
      <c r="I31" s="625"/>
      <c r="J31" s="625"/>
      <c r="K31" s="406"/>
    </row>
    <row r="32" spans="1:11" x14ac:dyDescent="0.2">
      <c r="A32" s="625"/>
      <c r="B32" s="625"/>
      <c r="C32" s="625"/>
      <c r="D32" s="625"/>
      <c r="E32" s="625"/>
      <c r="F32" s="625"/>
      <c r="G32" s="625"/>
      <c r="H32" s="625"/>
      <c r="I32" s="625"/>
      <c r="J32" s="625"/>
      <c r="K32" s="407"/>
    </row>
    <row r="33" spans="1:11" ht="30.95" customHeight="1" x14ac:dyDescent="0.2">
      <c r="A33" s="625"/>
      <c r="B33" s="625"/>
      <c r="C33" s="625"/>
      <c r="D33" s="625"/>
      <c r="E33" s="625"/>
      <c r="F33" s="625"/>
      <c r="G33" s="625"/>
      <c r="H33" s="625"/>
      <c r="I33" s="625"/>
      <c r="J33" s="625"/>
      <c r="K33" s="406"/>
    </row>
    <row r="34" spans="1:11" x14ac:dyDescent="0.2">
      <c r="A34" s="424"/>
      <c r="B34" s="424"/>
      <c r="C34" s="424"/>
      <c r="D34" s="424"/>
      <c r="E34" s="424"/>
      <c r="F34" s="424"/>
      <c r="G34" s="424"/>
      <c r="H34" s="424"/>
      <c r="I34" s="424"/>
      <c r="J34" s="424"/>
    </row>
    <row r="35" spans="1:11" ht="12.6" customHeight="1" x14ac:dyDescent="0.2">
      <c r="A35" s="625" t="s">
        <v>1040</v>
      </c>
      <c r="B35" s="625"/>
      <c r="C35" s="625"/>
      <c r="D35" s="625"/>
      <c r="E35" s="625"/>
      <c r="F35" s="625"/>
      <c r="G35" s="625"/>
      <c r="H35" s="625"/>
      <c r="I35" s="625"/>
      <c r="J35" s="625"/>
    </row>
    <row r="36" spans="1:11" ht="30" customHeight="1" x14ac:dyDescent="0.2">
      <c r="A36" s="625"/>
      <c r="B36" s="625"/>
      <c r="C36" s="625"/>
      <c r="D36" s="625"/>
      <c r="E36" s="625"/>
      <c r="F36" s="625"/>
      <c r="G36" s="625"/>
      <c r="H36" s="625"/>
      <c r="I36" s="625"/>
      <c r="J36" s="625"/>
    </row>
    <row r="37" spans="1:11" x14ac:dyDescent="0.2">
      <c r="A37" s="406"/>
      <c r="B37" s="406"/>
      <c r="C37" s="406"/>
      <c r="D37" s="406"/>
      <c r="E37" s="406"/>
      <c r="F37" s="406"/>
      <c r="G37" s="406"/>
      <c r="H37" s="406"/>
      <c r="I37" s="406"/>
      <c r="J37" s="406"/>
    </row>
    <row r="38" spans="1:11" x14ac:dyDescent="0.2">
      <c r="A38" s="406"/>
      <c r="B38" s="406"/>
      <c r="C38" s="406"/>
      <c r="D38" s="406"/>
      <c r="E38" s="406"/>
      <c r="F38" s="406"/>
      <c r="G38" s="406"/>
      <c r="H38" s="406"/>
      <c r="I38" s="406"/>
      <c r="J38" s="406"/>
    </row>
    <row r="39" spans="1:11" x14ac:dyDescent="0.2">
      <c r="K39" s="406"/>
    </row>
    <row r="40" spans="1:11" ht="17.45" customHeight="1" x14ac:dyDescent="0.25">
      <c r="A40" s="408" t="s">
        <v>1015</v>
      </c>
      <c r="K40" s="406"/>
    </row>
    <row r="41" spans="1:11" ht="48" customHeight="1" x14ac:dyDescent="0.2">
      <c r="A41" s="625" t="s">
        <v>1044</v>
      </c>
      <c r="B41" s="625"/>
      <c r="C41" s="625"/>
      <c r="D41" s="625"/>
      <c r="E41" s="625"/>
      <c r="F41" s="625"/>
      <c r="G41" s="625"/>
      <c r="H41" s="625"/>
      <c r="I41" s="625"/>
      <c r="J41" s="625"/>
      <c r="K41" s="406"/>
    </row>
    <row r="42" spans="1:11" ht="36.75" customHeight="1" x14ac:dyDescent="0.2">
      <c r="A42" s="625" t="s">
        <v>1059</v>
      </c>
      <c r="B42" s="625"/>
      <c r="C42" s="625"/>
      <c r="D42" s="625"/>
      <c r="E42" s="625"/>
      <c r="F42" s="625"/>
      <c r="G42" s="625"/>
      <c r="H42" s="625"/>
      <c r="I42" s="625"/>
      <c r="J42" s="625"/>
      <c r="K42" s="406"/>
    </row>
    <row r="43" spans="1:11" ht="24.75" customHeight="1" x14ac:dyDescent="0.2">
      <c r="A43" s="625" t="s">
        <v>1060</v>
      </c>
      <c r="B43" s="625"/>
      <c r="C43" s="625"/>
      <c r="D43" s="625"/>
      <c r="E43" s="625"/>
      <c r="F43" s="625"/>
      <c r="G43" s="625"/>
      <c r="H43" s="625"/>
      <c r="I43" s="625"/>
      <c r="J43" s="625"/>
      <c r="K43" s="406"/>
    </row>
    <row r="44" spans="1:11" ht="29.25" customHeight="1" x14ac:dyDescent="0.2">
      <c r="A44" s="625" t="s">
        <v>1041</v>
      </c>
      <c r="B44" s="625"/>
      <c r="C44" s="625"/>
      <c r="D44" s="625"/>
      <c r="E44" s="625"/>
      <c r="F44" s="625"/>
      <c r="G44" s="625"/>
      <c r="H44" s="625"/>
      <c r="I44" s="625"/>
      <c r="J44" s="625"/>
    </row>
    <row r="45" spans="1:11" ht="28.5" customHeight="1" x14ac:dyDescent="0.2">
      <c r="A45" s="625" t="s">
        <v>1042</v>
      </c>
      <c r="B45" s="625"/>
      <c r="C45" s="625"/>
      <c r="D45" s="625"/>
      <c r="E45" s="625"/>
      <c r="F45" s="625"/>
      <c r="G45" s="625"/>
      <c r="H45" s="625"/>
      <c r="I45" s="625"/>
      <c r="J45" s="625"/>
    </row>
    <row r="46" spans="1:11" ht="60" customHeight="1" x14ac:dyDescent="0.2">
      <c r="A46" s="625" t="s">
        <v>1070</v>
      </c>
      <c r="B46" s="625"/>
      <c r="C46" s="625"/>
      <c r="D46" s="625"/>
      <c r="E46" s="625"/>
      <c r="F46" s="625"/>
      <c r="G46" s="625"/>
      <c r="H46" s="625"/>
      <c r="I46" s="625"/>
      <c r="J46" s="625"/>
    </row>
    <row r="47" spans="1:11" ht="51.75" customHeight="1" x14ac:dyDescent="0.2">
      <c r="A47" s="625" t="s">
        <v>1043</v>
      </c>
      <c r="B47" s="625"/>
      <c r="C47" s="625"/>
      <c r="D47" s="625"/>
      <c r="E47" s="625"/>
      <c r="F47" s="625"/>
      <c r="G47" s="625"/>
      <c r="H47" s="625"/>
      <c r="I47" s="625"/>
      <c r="J47" s="625"/>
    </row>
    <row r="48" spans="1:11" ht="33" customHeight="1" x14ac:dyDescent="0.2">
      <c r="A48" s="625" t="s">
        <v>1071</v>
      </c>
      <c r="B48" s="625"/>
      <c r="C48" s="625"/>
      <c r="D48" s="625"/>
      <c r="E48" s="625"/>
      <c r="F48" s="625"/>
      <c r="G48" s="625"/>
      <c r="H48" s="625"/>
      <c r="I48" s="625"/>
      <c r="J48" s="625"/>
    </row>
  </sheetData>
  <sheetProtection algorithmName="SHA-512" hashValue="GrMwC9yhH8PGRSklXzdHt+b5vjh//1Zj7Tq1g1jIjR8MWe3IptwwfCaydXXueemef3LoZKLypezF6Pv7Tis+rg==" saltValue="FJHNZ+yRg4mlk3MInBFYNw==" spinCount="100000" sheet="1" objects="1" scenarios="1"/>
  <mergeCells count="17">
    <mergeCell ref="A41:J41"/>
    <mergeCell ref="A42:J42"/>
    <mergeCell ref="A43:J43"/>
    <mergeCell ref="A1:J1"/>
    <mergeCell ref="B4:J4"/>
    <mergeCell ref="A35:J36"/>
    <mergeCell ref="A2:J2"/>
    <mergeCell ref="A6:J6"/>
    <mergeCell ref="A15:J15"/>
    <mergeCell ref="A31:J33"/>
    <mergeCell ref="A28:I28"/>
    <mergeCell ref="A24:J24"/>
    <mergeCell ref="A48:J48"/>
    <mergeCell ref="A44:J44"/>
    <mergeCell ref="A45:J45"/>
    <mergeCell ref="A46:J46"/>
    <mergeCell ref="A47:J47"/>
  </mergeCells>
  <printOptions horizontalCentered="1"/>
  <pageMargins left="0.45" right="0.45" top="0.75" bottom="0.5" header="0.3" footer="0.3"/>
  <pageSetup scale="95" orientation="portrait" r:id="rId1"/>
  <headerFooter>
    <oddFooter>&amp;R&amp;"Arial,Bold"Page 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0"/>
  <sheetViews>
    <sheetView workbookViewId="0">
      <selection activeCell="D14" sqref="D14"/>
    </sheetView>
  </sheetViews>
  <sheetFormatPr defaultColWidth="9.140625" defaultRowHeight="12.75" x14ac:dyDescent="0.2"/>
  <cols>
    <col min="1" max="1" width="43" style="90" customWidth="1"/>
    <col min="2" max="2" width="19" style="90" customWidth="1"/>
    <col min="3" max="3" width="17" style="90" customWidth="1"/>
    <col min="4" max="4" width="20.5703125" style="90" customWidth="1"/>
    <col min="5" max="5" width="3.5703125" style="90" customWidth="1"/>
    <col min="6" max="6" width="10.42578125" style="90" customWidth="1"/>
    <col min="7" max="7" width="99.140625" style="90" customWidth="1"/>
    <col min="8" max="10" width="13.5703125" style="90" customWidth="1"/>
    <col min="11" max="11" width="2.5703125" style="90" customWidth="1"/>
    <col min="12" max="12" width="18.5703125" style="90" customWidth="1"/>
    <col min="13" max="16384" width="9.140625" style="90"/>
  </cols>
  <sheetData>
    <row r="1" spans="1:12" ht="24.95" customHeight="1" x14ac:dyDescent="0.3">
      <c r="A1" s="639" t="str">
        <f>CONCATENATE('Basic Data Input'!B7)</f>
        <v>City of Plainview</v>
      </c>
      <c r="B1" s="639"/>
      <c r="C1" s="639"/>
      <c r="D1" s="639"/>
      <c r="E1" s="641" t="s">
        <v>103</v>
      </c>
      <c r="F1" s="107"/>
      <c r="G1" s="190" t="s">
        <v>785</v>
      </c>
      <c r="H1" s="93"/>
      <c r="I1" s="93"/>
      <c r="J1" s="93"/>
      <c r="K1" s="93"/>
      <c r="L1" s="93"/>
    </row>
    <row r="2" spans="1:12" x14ac:dyDescent="0.2">
      <c r="A2" s="643" t="s">
        <v>104</v>
      </c>
      <c r="B2" s="643"/>
      <c r="C2" s="643"/>
      <c r="D2" s="643"/>
      <c r="E2" s="641"/>
      <c r="F2" s="45">
        <v>1</v>
      </c>
      <c r="G2" s="45" t="s">
        <v>786</v>
      </c>
    </row>
    <row r="3" spans="1:12" ht="25.5" x14ac:dyDescent="0.25">
      <c r="A3" s="638" t="str">
        <f>CONCATENATE('Basic Data Input'!B8," County, Nebraska")</f>
        <v>Pierce County, Nebraska</v>
      </c>
      <c r="B3" s="638"/>
      <c r="C3" s="638"/>
      <c r="D3" s="638"/>
      <c r="E3" s="641"/>
      <c r="G3" s="247" t="s">
        <v>879</v>
      </c>
      <c r="I3" s="633"/>
      <c r="J3" s="634"/>
    </row>
    <row r="4" spans="1:12" ht="13.5" customHeight="1" thickBot="1" x14ac:dyDescent="0.25">
      <c r="A4" s="5"/>
      <c r="B4" s="5"/>
      <c r="C4" s="5"/>
      <c r="D4" s="5"/>
      <c r="E4" s="641"/>
      <c r="F4" s="108"/>
      <c r="I4" s="645"/>
      <c r="J4" s="645"/>
    </row>
    <row r="5" spans="1:12" ht="15" customHeight="1" thickBot="1" x14ac:dyDescent="0.25">
      <c r="A5" s="635" t="s">
        <v>118</v>
      </c>
      <c r="B5" s="636"/>
      <c r="C5" s="636"/>
      <c r="D5" s="637"/>
      <c r="E5" s="641"/>
      <c r="F5" s="249">
        <v>2</v>
      </c>
      <c r="G5" s="250" t="s">
        <v>787</v>
      </c>
      <c r="I5" s="646"/>
      <c r="J5" s="646"/>
      <c r="K5" s="94"/>
      <c r="L5" s="95"/>
    </row>
    <row r="6" spans="1:12" ht="12.75" customHeight="1" x14ac:dyDescent="0.2">
      <c r="A6" s="5"/>
      <c r="B6" s="5"/>
      <c r="C6" s="5"/>
      <c r="D6" s="5"/>
      <c r="E6" s="641"/>
      <c r="G6" s="600" t="s">
        <v>1022</v>
      </c>
    </row>
    <row r="7" spans="1:12" ht="62.25" customHeight="1" x14ac:dyDescent="0.2">
      <c r="A7" s="644" t="str">
        <f>CONCATENATE("PUBLIC NOTICE is hereby given, in compliance with the provisions of State Statute Sections 13-501 to 13-513, that the governing body will meet on the ",'Basic Data Input'!B22," day of ",'Basic Data Input'!B21," ",'Basic Data Input'!B23,", at ",'Basic Data Input'!B24," o'clock ",'Basic Data Input'!B25,", at ",'Basic Data Input'!B26,"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25 day of September 2024, at 6:30 o'clock P.M., at Plainview Public Library for the purpose of hearing support, opposition, criticism, suggestions or observations of taxpayers relating to the following proposed budget.  The budget detail is available at the office of the Clerk during regular business hours.</v>
      </c>
      <c r="B7" s="644"/>
      <c r="C7" s="644"/>
      <c r="D7" s="644"/>
      <c r="E7" s="641"/>
      <c r="G7" s="600"/>
    </row>
    <row r="8" spans="1:12" ht="18" customHeight="1" x14ac:dyDescent="0.2">
      <c r="A8" s="21" t="s">
        <v>1098</v>
      </c>
      <c r="B8" s="21"/>
      <c r="C8" s="21"/>
      <c r="D8" s="83">
        <f>'Receipts - Page 2'!C27</f>
        <v>7240372</v>
      </c>
      <c r="E8" s="641"/>
      <c r="F8" s="45">
        <v>3</v>
      </c>
      <c r="G8" s="189" t="s">
        <v>788</v>
      </c>
    </row>
    <row r="9" spans="1:12" ht="15" customHeight="1" x14ac:dyDescent="0.2">
      <c r="A9" s="21" t="s">
        <v>1099</v>
      </c>
      <c r="B9" s="21"/>
      <c r="C9" s="21"/>
      <c r="D9" s="83">
        <f>'Receipts - Page 2'!D27</f>
        <v>7077176</v>
      </c>
      <c r="E9" s="641"/>
      <c r="F9" s="5"/>
      <c r="G9" s="600" t="s">
        <v>789</v>
      </c>
    </row>
    <row r="10" spans="1:12" ht="15" customHeight="1" x14ac:dyDescent="0.2">
      <c r="A10" s="21" t="s">
        <v>1100</v>
      </c>
      <c r="B10" s="21"/>
      <c r="C10" s="21"/>
      <c r="D10" s="83">
        <f>'Receipts - Page 2'!E27</f>
        <v>10180422.48</v>
      </c>
      <c r="E10" s="641"/>
      <c r="F10" s="5"/>
      <c r="G10" s="600"/>
    </row>
    <row r="11" spans="1:12" ht="15" customHeight="1" x14ac:dyDescent="0.2">
      <c r="A11" s="21" t="s">
        <v>1101</v>
      </c>
      <c r="B11" s="21"/>
      <c r="C11" s="21"/>
      <c r="D11" s="83">
        <f>'Receipts - Page 2'!E28</f>
        <v>6172422.1500000004</v>
      </c>
      <c r="E11" s="641"/>
      <c r="F11" s="5"/>
      <c r="G11" s="600"/>
    </row>
    <row r="12" spans="1:12" ht="15" customHeight="1" x14ac:dyDescent="0.2">
      <c r="A12" s="21" t="s">
        <v>1102</v>
      </c>
      <c r="B12" s="21"/>
      <c r="C12" s="21"/>
      <c r="D12" s="83">
        <f>'Receipts - Page 2'!E26</f>
        <v>16352844.629999999</v>
      </c>
      <c r="E12" s="641"/>
      <c r="F12" s="5"/>
      <c r="G12" s="600"/>
    </row>
    <row r="13" spans="1:12" ht="15" customHeight="1" x14ac:dyDescent="0.2">
      <c r="A13" s="21" t="s">
        <v>1103</v>
      </c>
      <c r="B13" s="21"/>
      <c r="C13" s="21"/>
      <c r="D13" s="87">
        <f>'Cover- Page 1'!B14</f>
        <v>463356.65</v>
      </c>
      <c r="E13" s="641"/>
      <c r="F13" s="45">
        <v>4</v>
      </c>
      <c r="G13" s="214" t="s">
        <v>850</v>
      </c>
    </row>
    <row r="14" spans="1:12" ht="15" customHeight="1" x14ac:dyDescent="0.2">
      <c r="A14" s="22" t="s">
        <v>106</v>
      </c>
      <c r="B14" s="22"/>
      <c r="C14" s="22"/>
      <c r="D14" s="87">
        <f>'Lid Computation Page 9 '!J43</f>
        <v>54156.990000000224</v>
      </c>
      <c r="E14" s="641"/>
      <c r="F14" s="140"/>
      <c r="G14" s="215" t="s">
        <v>851</v>
      </c>
    </row>
    <row r="15" spans="1:12" ht="12.75" customHeight="1" x14ac:dyDescent="0.2">
      <c r="A15" s="22"/>
      <c r="B15" s="22"/>
      <c r="C15" s="22"/>
      <c r="D15" s="92"/>
      <c r="E15" s="641"/>
      <c r="F15" s="140"/>
      <c r="G15" s="642" t="s">
        <v>856</v>
      </c>
    </row>
    <row r="16" spans="1:12" ht="15" customHeight="1" x14ac:dyDescent="0.2">
      <c r="A16" s="91" t="s">
        <v>117</v>
      </c>
      <c r="B16" s="91"/>
      <c r="C16" s="91"/>
      <c r="D16" s="5"/>
      <c r="E16" s="641"/>
      <c r="F16" s="140"/>
      <c r="G16" s="642"/>
    </row>
    <row r="17" spans="1:12" ht="15" customHeight="1" x14ac:dyDescent="0.2">
      <c r="A17" s="21" t="s">
        <v>728</v>
      </c>
      <c r="B17" s="21"/>
      <c r="C17" s="21"/>
      <c r="D17" s="83">
        <f>'Cover- Page 1'!B12</f>
        <v>374399.15</v>
      </c>
      <c r="E17" s="641"/>
      <c r="F17" s="140"/>
      <c r="G17" s="642"/>
    </row>
    <row r="18" spans="1:12" ht="15" customHeight="1" x14ac:dyDescent="0.2">
      <c r="A18" s="21" t="s">
        <v>105</v>
      </c>
      <c r="B18" s="21"/>
      <c r="C18" s="21"/>
      <c r="D18" s="83">
        <f>'Cover- Page 1'!B13</f>
        <v>88957.5</v>
      </c>
      <c r="E18" s="641"/>
      <c r="F18" s="140"/>
      <c r="G18" s="215" t="s">
        <v>852</v>
      </c>
    </row>
    <row r="19" spans="1:12" ht="15" customHeight="1" thickBot="1" x14ac:dyDescent="0.25">
      <c r="A19" s="34"/>
      <c r="B19" s="34"/>
      <c r="C19" s="34"/>
      <c r="D19" s="85"/>
      <c r="E19" s="641"/>
      <c r="F19" s="140"/>
      <c r="G19" s="642" t="s">
        <v>857</v>
      </c>
    </row>
    <row r="20" spans="1:12" ht="21" thickBot="1" x14ac:dyDescent="0.25">
      <c r="A20" s="635" t="s">
        <v>119</v>
      </c>
      <c r="B20" s="636"/>
      <c r="C20" s="636"/>
      <c r="D20" s="640"/>
      <c r="E20" s="641"/>
      <c r="F20" s="140"/>
      <c r="G20" s="642"/>
      <c r="H20" s="97"/>
      <c r="I20" s="96"/>
      <c r="J20" s="96"/>
    </row>
    <row r="21" spans="1:12" ht="15" customHeight="1" x14ac:dyDescent="0.2">
      <c r="A21" s="5"/>
      <c r="B21" s="5"/>
      <c r="C21" s="5"/>
      <c r="D21" s="86"/>
      <c r="E21" s="641"/>
      <c r="F21" s="45">
        <v>5</v>
      </c>
      <c r="G21" s="214" t="s">
        <v>853</v>
      </c>
      <c r="H21" s="98"/>
      <c r="I21" s="98"/>
      <c r="J21" s="98"/>
      <c r="L21" s="99"/>
    </row>
    <row r="22" spans="1:12" ht="48.6" customHeight="1" x14ac:dyDescent="0.2">
      <c r="A22" s="647" t="str">
        <f>CONCATENATE("PUBLIC NOTICE is hereby given, in compliance with the provisions of State Statute Section 77-1632, that the governing body will meet on the ",'Basic Data Input'!B28," day of ",'Basic Data Input'!B27," ",'Basic Data Input'!B29,", at ",'Basic Data Input'!B30," o'clock ",'Basic Data Input'!B31,", at ",'Basic Data Input'!B32," for the purpose of hearing support, opposition, criticism, suggestions or observations of taxpayers relating to setting the final tax request.")</f>
        <v>PUBLIC NOTICE is hereby given, in compliance with the provisions of State Statute Section 77-1632, that the governing body will meet on the 17 day of September 2024, at 6:15 o'clock P.M., at Plainview Public Library for the purpose of hearing support, opposition, criticism, suggestions or observations of taxpayers relating to setting the final tax request.</v>
      </c>
      <c r="B22" s="647"/>
      <c r="C22" s="647"/>
      <c r="D22" s="647"/>
      <c r="E22" s="641"/>
      <c r="G22" s="248" t="s">
        <v>908</v>
      </c>
      <c r="H22" s="98"/>
      <c r="I22" s="98"/>
      <c r="J22" s="98"/>
      <c r="L22" s="99"/>
    </row>
    <row r="23" spans="1:12" ht="14.25" x14ac:dyDescent="0.2">
      <c r="A23" s="5"/>
      <c r="B23" s="251">
        <v>2023</v>
      </c>
      <c r="C23" s="251">
        <v>2024</v>
      </c>
      <c r="D23" s="252" t="s">
        <v>909</v>
      </c>
      <c r="E23" s="641"/>
      <c r="G23" s="216" t="s">
        <v>854</v>
      </c>
      <c r="H23" s="98"/>
      <c r="I23" s="98"/>
      <c r="J23" s="98"/>
      <c r="L23" s="99"/>
    </row>
    <row r="24" spans="1:12" ht="15" customHeight="1" x14ac:dyDescent="0.2">
      <c r="A24" s="21" t="s">
        <v>916</v>
      </c>
      <c r="B24" s="253">
        <f>'Basic Data Input'!B14</f>
        <v>8246921</v>
      </c>
      <c r="C24" s="253">
        <f>D10</f>
        <v>10180422.48</v>
      </c>
      <c r="D24" s="397">
        <f>IFERROR((C24-B24)/B24,0)</f>
        <v>0.23445131583047787</v>
      </c>
      <c r="E24" s="641"/>
      <c r="G24" s="642" t="s">
        <v>855</v>
      </c>
      <c r="H24" s="98"/>
      <c r="I24" s="98"/>
      <c r="J24" s="98"/>
      <c r="L24" s="99"/>
    </row>
    <row r="25" spans="1:12" ht="15" customHeight="1" x14ac:dyDescent="0.2">
      <c r="A25" s="21" t="s">
        <v>910</v>
      </c>
      <c r="B25" s="83">
        <f>'Basic Data Input'!B13</f>
        <v>425782.3</v>
      </c>
      <c r="C25" s="83">
        <f>D13</f>
        <v>463356.65</v>
      </c>
      <c r="D25" s="397">
        <f>IFERROR((C25-B25)/B25,0)</f>
        <v>8.8247797054973959E-2</v>
      </c>
      <c r="E25" s="641"/>
      <c r="G25" s="642"/>
      <c r="H25" s="98"/>
      <c r="I25" s="98"/>
      <c r="J25" s="98"/>
      <c r="L25" s="99"/>
    </row>
    <row r="26" spans="1:12" ht="15" customHeight="1" x14ac:dyDescent="0.2">
      <c r="A26" s="21" t="s">
        <v>911</v>
      </c>
      <c r="B26" s="256">
        <f>'Basic Data Input'!B12</f>
        <v>69408173</v>
      </c>
      <c r="C26" s="257">
        <f>'Basic Data Input'!B11</f>
        <v>75459132</v>
      </c>
      <c r="D26" s="397">
        <f t="shared" ref="D26:D27" si="0">IFERROR((C26-B26)/B26,0)</f>
        <v>8.7179344138621828E-2</v>
      </c>
      <c r="E26" s="641"/>
      <c r="F26" s="140"/>
      <c r="G26" s="642"/>
      <c r="H26" s="98"/>
      <c r="I26" s="98"/>
      <c r="J26" s="98"/>
      <c r="L26" s="99"/>
    </row>
    <row r="27" spans="1:12" ht="15" customHeight="1" x14ac:dyDescent="0.2">
      <c r="A27" s="21" t="s">
        <v>912</v>
      </c>
      <c r="B27" s="254">
        <f>'Basic Data Input'!B15</f>
        <v>0.61344699999999996</v>
      </c>
      <c r="C27" s="255">
        <f>ROUND(IF('Cover- Page 1'!B17=0,0,(C25/C26)*100),6)</f>
        <v>0.61404999999999998</v>
      </c>
      <c r="D27" s="397">
        <f t="shared" si="0"/>
        <v>9.8297000392865265E-4</v>
      </c>
      <c r="E27" s="641"/>
      <c r="F27" s="140"/>
      <c r="H27" s="98"/>
      <c r="I27" s="98"/>
      <c r="J27" s="98"/>
      <c r="L27" s="99"/>
    </row>
    <row r="28" spans="1:12" ht="15" customHeight="1" x14ac:dyDescent="0.2">
      <c r="A28" s="21" t="s">
        <v>918</v>
      </c>
      <c r="B28" s="398">
        <f>IF('Cover- Page 1'!B14=0,0,ROUND(((B25/C26)*100),6))</f>
        <v>0.56425499999999995</v>
      </c>
      <c r="C28" s="21"/>
      <c r="E28" s="641"/>
      <c r="F28" s="153"/>
      <c r="H28" s="98"/>
      <c r="I28" s="98"/>
      <c r="J28" s="98"/>
      <c r="L28" s="101"/>
    </row>
    <row r="29" spans="1:12" ht="15.95" customHeight="1" x14ac:dyDescent="0.2">
      <c r="A29" s="21"/>
      <c r="B29" s="21"/>
      <c r="C29" s="21"/>
      <c r="E29" s="98"/>
      <c r="F29" s="86"/>
      <c r="H29" s="98"/>
      <c r="I29" s="98"/>
      <c r="J29" s="98"/>
    </row>
    <row r="30" spans="1:12" ht="14.25" x14ac:dyDescent="0.2">
      <c r="A30" s="21"/>
      <c r="B30" s="21"/>
      <c r="C30" s="21"/>
      <c r="E30" s="98"/>
      <c r="F30" s="86"/>
      <c r="G30" s="248"/>
      <c r="H30" s="98"/>
      <c r="I30" s="98"/>
      <c r="J30" s="98"/>
      <c r="L30" s="99"/>
    </row>
    <row r="31" spans="1:12" ht="15" x14ac:dyDescent="0.25">
      <c r="A31" s="451" t="s">
        <v>1055</v>
      </c>
      <c r="B31" s="452"/>
      <c r="C31" s="453"/>
      <c r="D31" s="453"/>
      <c r="E31" s="453"/>
      <c r="F31" s="454"/>
      <c r="G31" s="454"/>
      <c r="H31" s="454"/>
      <c r="I31" s="93"/>
      <c r="J31" s="93"/>
      <c r="K31" s="93"/>
      <c r="L31" s="93"/>
    </row>
    <row r="32" spans="1:12" ht="47.25" customHeight="1" x14ac:dyDescent="0.2">
      <c r="A32" s="625" t="s">
        <v>1056</v>
      </c>
      <c r="B32" s="625"/>
      <c r="C32" s="625"/>
      <c r="D32" s="625"/>
      <c r="E32" s="625"/>
      <c r="F32" s="625"/>
      <c r="G32" s="455"/>
      <c r="H32" s="455"/>
      <c r="I32" s="93"/>
      <c r="J32" s="93"/>
      <c r="K32" s="93"/>
      <c r="L32" s="93"/>
    </row>
    <row r="33" spans="1:12" ht="60" customHeight="1" x14ac:dyDescent="0.2">
      <c r="A33" s="625" t="s">
        <v>1057</v>
      </c>
      <c r="B33" s="625"/>
      <c r="C33" s="625"/>
      <c r="D33" s="625"/>
      <c r="E33" s="625"/>
      <c r="F33" s="625"/>
      <c r="G33" s="455"/>
      <c r="H33" s="455"/>
      <c r="I33" s="93"/>
      <c r="J33" s="93"/>
      <c r="K33" s="93"/>
      <c r="L33" s="93"/>
    </row>
    <row r="34" spans="1:12" ht="63.75" customHeight="1" x14ac:dyDescent="0.2">
      <c r="A34" s="625" t="s">
        <v>1061</v>
      </c>
      <c r="B34" s="625"/>
      <c r="C34" s="625"/>
      <c r="D34" s="625"/>
      <c r="E34" s="625"/>
      <c r="F34" s="625"/>
      <c r="G34" s="455"/>
      <c r="H34" s="455"/>
      <c r="I34" s="93"/>
      <c r="J34" s="93"/>
      <c r="K34" s="93"/>
      <c r="L34" s="93"/>
    </row>
    <row r="35" spans="1:12" x14ac:dyDescent="0.2">
      <c r="A35" s="93"/>
      <c r="B35" s="93"/>
      <c r="C35" s="93"/>
      <c r="D35" s="93"/>
      <c r="E35" s="93"/>
      <c r="F35" s="93"/>
      <c r="G35" s="93"/>
      <c r="H35" s="93"/>
      <c r="I35" s="93"/>
      <c r="J35" s="93"/>
      <c r="K35" s="93"/>
      <c r="L35" s="93"/>
    </row>
    <row r="36" spans="1:12" x14ac:dyDescent="0.2">
      <c r="A36" s="93"/>
      <c r="B36" s="93"/>
      <c r="C36" s="93"/>
      <c r="D36" s="93"/>
      <c r="E36" s="93"/>
      <c r="F36" s="93"/>
      <c r="G36" s="93"/>
      <c r="H36" s="93"/>
      <c r="I36" s="93"/>
      <c r="J36" s="93"/>
      <c r="K36" s="93"/>
      <c r="L36" s="93"/>
    </row>
    <row r="37" spans="1:12" ht="14.25" x14ac:dyDescent="0.2">
      <c r="A37" s="93"/>
      <c r="B37" s="93"/>
      <c r="C37" s="93"/>
      <c r="D37" s="102"/>
      <c r="E37" s="93"/>
      <c r="F37" s="93"/>
      <c r="G37" s="93"/>
      <c r="H37" s="93"/>
      <c r="I37" s="93"/>
      <c r="J37" s="93"/>
      <c r="K37" s="93"/>
      <c r="L37" s="93"/>
    </row>
    <row r="38" spans="1:12" ht="14.25" x14ac:dyDescent="0.2">
      <c r="A38" s="93"/>
      <c r="B38" s="93"/>
      <c r="C38" s="93"/>
      <c r="D38" s="102"/>
      <c r="E38" s="93"/>
      <c r="F38" s="93"/>
      <c r="G38" s="93"/>
      <c r="H38" s="93"/>
      <c r="I38" s="93"/>
      <c r="J38" s="93"/>
      <c r="K38" s="93"/>
      <c r="L38" s="93"/>
    </row>
    <row r="39" spans="1:12" ht="14.25" x14ac:dyDescent="0.2">
      <c r="A39" s="93"/>
      <c r="B39" s="93"/>
      <c r="C39" s="93"/>
      <c r="D39" s="102"/>
      <c r="E39" s="93"/>
      <c r="F39" s="93"/>
      <c r="G39" s="93"/>
      <c r="H39" s="93"/>
      <c r="I39" s="93"/>
      <c r="J39" s="93"/>
      <c r="K39" s="93"/>
      <c r="L39" s="93"/>
    </row>
    <row r="40" spans="1:12" ht="14.25" x14ac:dyDescent="0.2">
      <c r="A40" s="93"/>
      <c r="B40" s="93"/>
      <c r="C40" s="93"/>
      <c r="D40" s="102"/>
      <c r="E40" s="103"/>
      <c r="F40" s="103"/>
      <c r="G40" s="103"/>
      <c r="H40" s="103"/>
      <c r="I40" s="93"/>
      <c r="J40" s="93"/>
      <c r="K40" s="93"/>
      <c r="L40" s="93"/>
    </row>
    <row r="41" spans="1:12" ht="14.25" x14ac:dyDescent="0.2">
      <c r="A41" s="93"/>
      <c r="B41" s="93"/>
      <c r="C41" s="93"/>
      <c r="D41" s="95"/>
      <c r="E41" s="103"/>
      <c r="F41" s="103"/>
      <c r="G41" s="103"/>
      <c r="H41" s="103"/>
      <c r="I41" s="93"/>
      <c r="J41" s="93"/>
      <c r="K41" s="93"/>
      <c r="L41" s="93"/>
    </row>
    <row r="42" spans="1:12" ht="14.25" x14ac:dyDescent="0.2">
      <c r="D42" s="102"/>
      <c r="E42" s="103"/>
      <c r="F42" s="103"/>
      <c r="G42" s="103"/>
      <c r="H42" s="103"/>
      <c r="I42" s="93"/>
      <c r="J42" s="93"/>
      <c r="K42" s="93"/>
      <c r="L42" s="93"/>
    </row>
    <row r="43" spans="1:12" ht="14.25" x14ac:dyDescent="0.2">
      <c r="D43" s="102"/>
      <c r="E43" s="103"/>
      <c r="F43" s="103"/>
      <c r="G43" s="103"/>
      <c r="H43" s="103"/>
      <c r="I43" s="93"/>
      <c r="J43" s="93"/>
      <c r="K43" s="93"/>
      <c r="L43" s="93"/>
    </row>
    <row r="44" spans="1:12" ht="18" customHeight="1" x14ac:dyDescent="0.25">
      <c r="A44" s="102"/>
      <c r="B44" s="102"/>
      <c r="C44" s="102"/>
      <c r="D44" s="104"/>
      <c r="E44" s="105"/>
      <c r="F44" s="103"/>
      <c r="G44" s="103"/>
      <c r="H44" s="103"/>
      <c r="I44" s="93"/>
      <c r="J44" s="93"/>
      <c r="K44" s="93"/>
      <c r="L44" s="93"/>
    </row>
    <row r="45" spans="1:12" ht="18" customHeight="1" x14ac:dyDescent="0.25">
      <c r="A45" s="103"/>
      <c r="B45" s="103"/>
      <c r="C45" s="103"/>
      <c r="D45" s="103"/>
      <c r="E45" s="105"/>
      <c r="F45" s="103"/>
      <c r="G45" s="103"/>
      <c r="H45" s="103"/>
      <c r="I45" s="93"/>
      <c r="J45" s="93"/>
      <c r="K45" s="93"/>
      <c r="L45" s="93"/>
    </row>
    <row r="46" spans="1:12" ht="18" customHeight="1" x14ac:dyDescent="0.25">
      <c r="A46" s="103"/>
      <c r="B46" s="103"/>
      <c r="C46" s="103"/>
      <c r="E46" s="105"/>
      <c r="F46" s="103"/>
      <c r="G46" s="103"/>
      <c r="H46" s="103"/>
      <c r="I46" s="93"/>
      <c r="J46" s="93"/>
      <c r="K46" s="93"/>
      <c r="L46" s="93"/>
    </row>
    <row r="47" spans="1:12" ht="18" customHeight="1" x14ac:dyDescent="0.25">
      <c r="A47" s="103"/>
      <c r="B47" s="103"/>
      <c r="C47" s="103"/>
      <c r="E47" s="105"/>
      <c r="F47" s="103"/>
      <c r="G47" s="103"/>
      <c r="H47" s="103"/>
      <c r="I47" s="93"/>
      <c r="J47" s="93"/>
      <c r="K47" s="93"/>
      <c r="L47" s="93"/>
    </row>
    <row r="48" spans="1:12" ht="18" customHeight="1" x14ac:dyDescent="0.25">
      <c r="A48" s="103"/>
      <c r="B48" s="103"/>
      <c r="C48" s="103"/>
      <c r="E48" s="105"/>
      <c r="F48" s="103"/>
      <c r="G48" s="103"/>
      <c r="H48" s="103"/>
      <c r="I48" s="93"/>
      <c r="J48" s="93"/>
      <c r="K48" s="93"/>
      <c r="L48" s="93"/>
    </row>
    <row r="49" spans="1:12" ht="18" customHeight="1" x14ac:dyDescent="0.25">
      <c r="A49" s="103"/>
      <c r="B49" s="103"/>
      <c r="C49" s="103"/>
      <c r="E49" s="105"/>
      <c r="F49" s="103"/>
      <c r="G49" s="103"/>
      <c r="H49" s="103"/>
      <c r="I49" s="93"/>
      <c r="J49" s="93"/>
      <c r="K49" s="93"/>
      <c r="L49" s="93"/>
    </row>
    <row r="50" spans="1:12" ht="14.25" x14ac:dyDescent="0.2">
      <c r="A50" s="103"/>
      <c r="B50" s="103"/>
      <c r="C50" s="103"/>
      <c r="E50" s="102"/>
      <c r="F50" s="103"/>
      <c r="G50" s="103"/>
      <c r="H50" s="103"/>
      <c r="I50" s="93"/>
      <c r="J50" s="93"/>
      <c r="K50" s="93"/>
      <c r="L50" s="93"/>
    </row>
    <row r="51" spans="1:12" ht="18" customHeight="1" x14ac:dyDescent="0.25">
      <c r="A51" s="103"/>
      <c r="B51" s="103"/>
      <c r="C51" s="103"/>
      <c r="E51" s="105"/>
      <c r="F51" s="103"/>
      <c r="G51" s="103"/>
      <c r="H51" s="103"/>
      <c r="I51" s="93"/>
      <c r="J51" s="93"/>
      <c r="K51" s="93"/>
      <c r="L51" s="93"/>
    </row>
    <row r="52" spans="1:12" ht="14.25" x14ac:dyDescent="0.2">
      <c r="A52" s="103"/>
      <c r="B52" s="103"/>
      <c r="C52" s="103"/>
      <c r="E52" s="102"/>
      <c r="F52" s="103"/>
      <c r="G52" s="103"/>
      <c r="H52" s="103"/>
      <c r="I52" s="93"/>
      <c r="J52" s="93"/>
      <c r="K52" s="93"/>
      <c r="L52" s="93"/>
    </row>
    <row r="53" spans="1:12" ht="20.100000000000001" customHeight="1" x14ac:dyDescent="0.2">
      <c r="A53" s="103"/>
      <c r="B53" s="103"/>
      <c r="C53" s="103"/>
      <c r="E53" s="102"/>
      <c r="F53" s="103"/>
      <c r="G53" s="103"/>
      <c r="H53" s="103"/>
      <c r="I53" s="93"/>
      <c r="J53" s="93"/>
      <c r="K53" s="93"/>
      <c r="L53" s="93"/>
    </row>
    <row r="54" spans="1:12" ht="20.100000000000001" customHeight="1" x14ac:dyDescent="0.2">
      <c r="A54" s="103"/>
      <c r="B54" s="103"/>
      <c r="C54" s="103"/>
      <c r="E54" s="102"/>
      <c r="F54" s="103"/>
      <c r="G54" s="103"/>
      <c r="H54" s="103"/>
      <c r="I54" s="93"/>
      <c r="J54" s="93"/>
      <c r="K54" s="93"/>
      <c r="L54" s="93"/>
    </row>
    <row r="55" spans="1:12" ht="20.100000000000001" customHeight="1" x14ac:dyDescent="0.2">
      <c r="A55" s="103"/>
      <c r="B55" s="103"/>
      <c r="C55" s="103"/>
      <c r="E55" s="102"/>
      <c r="F55" s="103"/>
      <c r="G55" s="103"/>
      <c r="H55" s="103"/>
      <c r="I55" s="93"/>
      <c r="J55" s="93"/>
      <c r="K55" s="93"/>
      <c r="L55" s="93"/>
    </row>
    <row r="56" spans="1:12" ht="20.100000000000001" customHeight="1" x14ac:dyDescent="0.2">
      <c r="A56" s="103"/>
      <c r="B56" s="103"/>
      <c r="C56" s="103"/>
      <c r="E56" s="102"/>
      <c r="F56" s="103"/>
      <c r="G56" s="103"/>
      <c r="H56" s="103"/>
      <c r="I56" s="93"/>
      <c r="J56" s="93"/>
      <c r="K56" s="93"/>
      <c r="L56" s="93"/>
    </row>
    <row r="57" spans="1:12" ht="27.95" customHeight="1" x14ac:dyDescent="0.25">
      <c r="A57" s="103"/>
      <c r="B57" s="103"/>
      <c r="C57" s="103"/>
      <c r="E57" s="105"/>
      <c r="F57" s="102"/>
      <c r="G57" s="103"/>
      <c r="H57" s="103"/>
      <c r="I57" s="93"/>
      <c r="J57" s="93"/>
      <c r="K57" s="93"/>
      <c r="L57" s="93"/>
    </row>
    <row r="58" spans="1:12" ht="14.25" x14ac:dyDescent="0.2">
      <c r="A58" s="103"/>
      <c r="B58" s="103"/>
      <c r="C58" s="103"/>
      <c r="E58" s="103"/>
      <c r="F58" s="102"/>
      <c r="G58" s="103"/>
      <c r="H58" s="103"/>
      <c r="I58" s="93"/>
      <c r="J58" s="93"/>
      <c r="K58" s="93"/>
      <c r="L58" s="93"/>
    </row>
    <row r="59" spans="1:12" ht="14.25" x14ac:dyDescent="0.2">
      <c r="A59" s="103"/>
      <c r="B59" s="103"/>
      <c r="C59" s="103"/>
      <c r="E59" s="103"/>
      <c r="F59" s="103"/>
      <c r="G59" s="103"/>
      <c r="H59" s="103"/>
      <c r="I59" s="93"/>
      <c r="J59" s="93"/>
      <c r="K59" s="93"/>
      <c r="L59" s="93"/>
    </row>
    <row r="60" spans="1:12" ht="14.25" x14ac:dyDescent="0.2">
      <c r="A60" s="103"/>
      <c r="B60" s="103"/>
      <c r="C60" s="103"/>
      <c r="E60" s="103"/>
      <c r="F60" s="103"/>
      <c r="G60" s="103"/>
      <c r="H60" s="103"/>
      <c r="I60" s="93"/>
      <c r="J60" s="93"/>
      <c r="K60" s="93"/>
      <c r="L60" s="93"/>
    </row>
    <row r="61" spans="1:12" ht="14.25" x14ac:dyDescent="0.2">
      <c r="A61" s="103"/>
      <c r="B61" s="103"/>
      <c r="C61" s="103"/>
      <c r="D61" s="103"/>
      <c r="E61" s="103"/>
      <c r="F61" s="103"/>
      <c r="G61" s="103"/>
      <c r="H61" s="103"/>
      <c r="I61" s="93"/>
      <c r="J61" s="93"/>
      <c r="K61" s="93"/>
      <c r="L61" s="93"/>
    </row>
    <row r="62" spans="1:12" ht="14.25" x14ac:dyDescent="0.2">
      <c r="A62" s="103"/>
      <c r="B62" s="103"/>
      <c r="C62" s="103"/>
      <c r="D62" s="103"/>
      <c r="E62" s="103"/>
      <c r="F62" s="103"/>
      <c r="G62" s="103"/>
      <c r="H62" s="103"/>
      <c r="I62" s="93"/>
      <c r="J62" s="93"/>
      <c r="K62" s="93"/>
      <c r="L62" s="93"/>
    </row>
    <row r="63" spans="1:12" ht="14.25" x14ac:dyDescent="0.2">
      <c r="A63" s="103"/>
      <c r="B63" s="103"/>
      <c r="C63" s="103"/>
      <c r="D63" s="103"/>
      <c r="E63" s="103"/>
      <c r="F63" s="103"/>
      <c r="G63" s="103"/>
      <c r="H63" s="103"/>
      <c r="I63" s="93"/>
      <c r="J63" s="93"/>
      <c r="K63" s="93"/>
      <c r="L63" s="93"/>
    </row>
    <row r="64" spans="1:12" ht="14.25" x14ac:dyDescent="0.2">
      <c r="A64" s="103"/>
      <c r="B64" s="103"/>
      <c r="C64" s="103"/>
      <c r="D64" s="103"/>
      <c r="E64" s="103"/>
      <c r="F64" s="103"/>
      <c r="G64" s="103"/>
      <c r="H64" s="103"/>
      <c r="I64" s="93"/>
      <c r="J64" s="93"/>
      <c r="K64" s="93"/>
      <c r="L64" s="93"/>
    </row>
    <row r="65" spans="1:12" ht="14.25" x14ac:dyDescent="0.2">
      <c r="A65" s="103"/>
      <c r="B65" s="103"/>
      <c r="C65" s="103"/>
      <c r="D65" s="103"/>
      <c r="E65" s="103"/>
      <c r="F65" s="103"/>
      <c r="G65" s="103"/>
      <c r="H65" s="103"/>
      <c r="I65" s="93"/>
      <c r="J65" s="93"/>
      <c r="K65" s="93"/>
      <c r="L65" s="93"/>
    </row>
    <row r="66" spans="1:12" ht="14.25" x14ac:dyDescent="0.2">
      <c r="A66" s="103"/>
      <c r="B66" s="103"/>
      <c r="C66" s="103"/>
      <c r="D66" s="103"/>
      <c r="E66" s="103"/>
      <c r="F66" s="103"/>
      <c r="G66" s="103"/>
      <c r="H66" s="103"/>
      <c r="I66" s="93"/>
      <c r="J66" s="93"/>
      <c r="K66" s="93"/>
      <c r="L66" s="93"/>
    </row>
    <row r="67" spans="1:12" ht="14.25" x14ac:dyDescent="0.2">
      <c r="A67" s="103"/>
      <c r="B67" s="103"/>
      <c r="C67" s="103"/>
      <c r="D67" s="103"/>
      <c r="E67" s="103"/>
      <c r="F67" s="103"/>
      <c r="G67" s="103"/>
      <c r="H67" s="103"/>
      <c r="I67" s="93"/>
      <c r="J67" s="93"/>
      <c r="K67" s="93"/>
      <c r="L67" s="93"/>
    </row>
    <row r="68" spans="1:12" ht="14.25" x14ac:dyDescent="0.2">
      <c r="A68" s="103"/>
      <c r="B68" s="103"/>
      <c r="C68" s="103"/>
      <c r="D68" s="103"/>
      <c r="E68" s="103"/>
      <c r="F68" s="103"/>
      <c r="G68" s="103"/>
      <c r="H68" s="103"/>
      <c r="I68" s="93"/>
      <c r="J68" s="93"/>
      <c r="K68" s="93"/>
      <c r="L68" s="93"/>
    </row>
    <row r="69" spans="1:12" ht="14.25" x14ac:dyDescent="0.2">
      <c r="A69" s="103"/>
      <c r="B69" s="103"/>
      <c r="C69" s="103"/>
      <c r="D69" s="103"/>
      <c r="E69" s="103"/>
      <c r="F69" s="103"/>
      <c r="G69" s="103"/>
      <c r="H69" s="103"/>
      <c r="I69" s="93"/>
      <c r="J69" s="93"/>
      <c r="K69" s="93"/>
      <c r="L69" s="93"/>
    </row>
    <row r="70" spans="1:12" ht="14.25" x14ac:dyDescent="0.2">
      <c r="A70" s="103"/>
      <c r="B70" s="103"/>
      <c r="C70" s="103"/>
      <c r="D70" s="103"/>
      <c r="E70" s="103"/>
      <c r="F70" s="103"/>
      <c r="G70" s="103"/>
      <c r="H70" s="103"/>
      <c r="I70" s="93"/>
      <c r="J70" s="93"/>
      <c r="K70" s="93"/>
      <c r="L70" s="93"/>
    </row>
    <row r="71" spans="1:12" ht="14.25" x14ac:dyDescent="0.2">
      <c r="A71" s="103"/>
      <c r="B71" s="103"/>
      <c r="C71" s="103"/>
      <c r="D71" s="103"/>
      <c r="E71" s="103"/>
      <c r="F71" s="103"/>
      <c r="G71" s="103"/>
      <c r="H71" s="103"/>
      <c r="I71" s="93"/>
      <c r="J71" s="93"/>
      <c r="K71" s="93"/>
      <c r="L71" s="93"/>
    </row>
    <row r="72" spans="1:12" ht="14.25" x14ac:dyDescent="0.2">
      <c r="A72" s="103"/>
      <c r="B72" s="103"/>
      <c r="C72" s="103"/>
      <c r="D72" s="103"/>
      <c r="E72" s="103"/>
      <c r="F72" s="103"/>
      <c r="G72" s="103"/>
      <c r="H72" s="103"/>
      <c r="I72" s="93"/>
      <c r="J72" s="93"/>
      <c r="K72" s="93"/>
      <c r="L72" s="93"/>
    </row>
    <row r="73" spans="1:12" ht="14.25" x14ac:dyDescent="0.2">
      <c r="A73" s="103"/>
      <c r="B73" s="103"/>
      <c r="C73" s="103"/>
      <c r="D73" s="103"/>
      <c r="E73" s="103"/>
      <c r="F73" s="103"/>
      <c r="G73" s="103"/>
      <c r="H73" s="103"/>
      <c r="I73" s="93"/>
      <c r="J73" s="93"/>
      <c r="K73" s="93"/>
      <c r="L73" s="93"/>
    </row>
    <row r="74" spans="1:12" ht="14.25" x14ac:dyDescent="0.2">
      <c r="A74" s="103"/>
      <c r="B74" s="103"/>
      <c r="C74" s="103"/>
      <c r="D74" s="103"/>
      <c r="E74" s="103"/>
      <c r="F74" s="103"/>
      <c r="G74" s="103"/>
      <c r="H74" s="103"/>
      <c r="I74" s="93"/>
      <c r="J74" s="93"/>
      <c r="K74" s="93"/>
      <c r="L74" s="93"/>
    </row>
    <row r="75" spans="1:12" ht="14.25" x14ac:dyDescent="0.2">
      <c r="A75" s="103"/>
      <c r="B75" s="103"/>
      <c r="C75" s="103"/>
      <c r="D75" s="103"/>
      <c r="E75" s="103"/>
      <c r="F75" s="103"/>
      <c r="G75" s="103"/>
      <c r="H75" s="103"/>
      <c r="I75" s="93"/>
      <c r="J75" s="93"/>
      <c r="K75" s="93"/>
      <c r="L75" s="93"/>
    </row>
    <row r="76" spans="1:12" ht="14.25" x14ac:dyDescent="0.2">
      <c r="A76" s="103"/>
      <c r="B76" s="103"/>
      <c r="C76" s="103"/>
      <c r="D76" s="103"/>
      <c r="E76" s="103"/>
      <c r="F76" s="103"/>
      <c r="G76" s="103"/>
      <c r="H76" s="103"/>
      <c r="I76" s="93"/>
      <c r="J76" s="93"/>
      <c r="K76" s="93"/>
      <c r="L76" s="93"/>
    </row>
    <row r="77" spans="1:12" ht="14.25" x14ac:dyDescent="0.2">
      <c r="A77" s="103"/>
      <c r="B77" s="103"/>
      <c r="C77" s="103"/>
      <c r="D77" s="103"/>
      <c r="E77" s="103"/>
      <c r="F77" s="103"/>
      <c r="G77" s="103"/>
      <c r="H77" s="103"/>
      <c r="I77" s="93"/>
      <c r="J77" s="93"/>
      <c r="K77" s="93"/>
      <c r="L77" s="93"/>
    </row>
    <row r="78" spans="1:12" ht="14.25" x14ac:dyDescent="0.2">
      <c r="A78" s="103"/>
      <c r="B78" s="103"/>
      <c r="C78" s="103"/>
      <c r="D78" s="103"/>
      <c r="E78" s="103"/>
      <c r="F78" s="103"/>
      <c r="G78" s="103"/>
      <c r="H78" s="103"/>
      <c r="I78" s="93"/>
      <c r="J78" s="93"/>
      <c r="K78" s="93"/>
      <c r="L78" s="93"/>
    </row>
    <row r="79" spans="1:12" ht="14.25" x14ac:dyDescent="0.2">
      <c r="A79" s="103"/>
      <c r="B79" s="103"/>
      <c r="C79" s="103"/>
      <c r="D79" s="103"/>
      <c r="E79" s="103"/>
      <c r="F79" s="103"/>
      <c r="G79" s="103"/>
      <c r="H79" s="103"/>
      <c r="I79" s="93"/>
      <c r="J79" s="93"/>
      <c r="K79" s="93"/>
      <c r="L79" s="93"/>
    </row>
    <row r="80" spans="1:12" ht="14.25" x14ac:dyDescent="0.2">
      <c r="A80" s="103"/>
      <c r="B80" s="103"/>
      <c r="C80" s="103"/>
      <c r="D80" s="103"/>
      <c r="E80" s="103"/>
      <c r="F80" s="103"/>
      <c r="G80" s="103"/>
      <c r="H80" s="103"/>
      <c r="I80" s="93"/>
      <c r="J80" s="93"/>
      <c r="K80" s="93"/>
      <c r="L80" s="93"/>
    </row>
    <row r="81" spans="1:12" ht="14.25" x14ac:dyDescent="0.2">
      <c r="A81" s="103"/>
      <c r="B81" s="103"/>
      <c r="C81" s="103"/>
      <c r="D81" s="103"/>
      <c r="E81" s="103"/>
      <c r="F81" s="103"/>
      <c r="G81" s="103"/>
      <c r="H81" s="103"/>
      <c r="I81" s="93"/>
      <c r="J81" s="93"/>
      <c r="K81" s="93"/>
      <c r="L81" s="93"/>
    </row>
    <row r="82" spans="1:12" ht="14.25" x14ac:dyDescent="0.2">
      <c r="A82" s="103"/>
      <c r="B82" s="103"/>
      <c r="C82" s="103"/>
      <c r="D82" s="103"/>
      <c r="E82" s="103"/>
      <c r="F82" s="103"/>
      <c r="G82" s="103"/>
      <c r="H82" s="103"/>
      <c r="I82" s="93"/>
      <c r="J82" s="93"/>
      <c r="K82" s="93"/>
      <c r="L82" s="93"/>
    </row>
    <row r="83" spans="1:12" ht="14.25" x14ac:dyDescent="0.2">
      <c r="A83" s="103"/>
      <c r="B83" s="103"/>
      <c r="C83" s="103"/>
      <c r="D83" s="103"/>
      <c r="E83" s="103"/>
      <c r="F83" s="103"/>
      <c r="G83" s="103"/>
      <c r="H83" s="103"/>
      <c r="I83" s="93"/>
      <c r="J83" s="93"/>
      <c r="K83" s="93"/>
      <c r="L83" s="93"/>
    </row>
    <row r="84" spans="1:12" ht="14.25" x14ac:dyDescent="0.2">
      <c r="A84" s="103"/>
      <c r="B84" s="103"/>
      <c r="C84" s="103"/>
      <c r="D84" s="103"/>
      <c r="E84" s="103"/>
      <c r="F84" s="103"/>
      <c r="G84" s="103"/>
      <c r="H84" s="103"/>
      <c r="I84" s="93"/>
      <c r="J84" s="93"/>
      <c r="K84" s="93"/>
      <c r="L84" s="93"/>
    </row>
    <row r="85" spans="1:12" ht="14.25" x14ac:dyDescent="0.2">
      <c r="A85" s="103"/>
      <c r="B85" s="103"/>
      <c r="C85" s="103"/>
      <c r="D85" s="103"/>
      <c r="E85" s="103"/>
      <c r="F85" s="103"/>
      <c r="G85" s="103"/>
      <c r="H85" s="103"/>
      <c r="I85" s="93"/>
      <c r="J85" s="93"/>
      <c r="K85" s="93"/>
      <c r="L85" s="93"/>
    </row>
    <row r="86" spans="1:12" ht="14.25" x14ac:dyDescent="0.2">
      <c r="A86" s="103"/>
      <c r="B86" s="103"/>
      <c r="C86" s="103"/>
      <c r="D86" s="103"/>
      <c r="E86" s="103"/>
      <c r="F86" s="103"/>
      <c r="G86" s="103"/>
      <c r="H86" s="103"/>
      <c r="I86" s="93"/>
      <c r="J86" s="93"/>
      <c r="K86" s="93"/>
      <c r="L86" s="93"/>
    </row>
    <row r="87" spans="1:12" ht="14.25" x14ac:dyDescent="0.2">
      <c r="A87" s="103"/>
      <c r="B87" s="103"/>
      <c r="C87" s="103"/>
      <c r="D87" s="103"/>
      <c r="E87" s="103"/>
      <c r="F87" s="103"/>
      <c r="G87" s="103"/>
      <c r="H87" s="103"/>
      <c r="I87" s="93"/>
      <c r="J87" s="93"/>
      <c r="K87" s="93"/>
      <c r="L87" s="93"/>
    </row>
    <row r="88" spans="1:12" ht="14.25" x14ac:dyDescent="0.2">
      <c r="A88" s="103"/>
      <c r="B88" s="103"/>
      <c r="C88" s="103"/>
      <c r="D88" s="103"/>
      <c r="E88" s="103"/>
      <c r="F88" s="103"/>
      <c r="G88" s="103"/>
      <c r="H88" s="103"/>
      <c r="I88" s="93"/>
      <c r="J88" s="93"/>
      <c r="K88" s="93"/>
      <c r="L88" s="93"/>
    </row>
    <row r="89" spans="1:12" ht="14.25" x14ac:dyDescent="0.2">
      <c r="A89" s="103"/>
      <c r="B89" s="103"/>
      <c r="C89" s="103"/>
      <c r="D89" s="103"/>
      <c r="E89" s="103"/>
      <c r="F89" s="103"/>
      <c r="G89" s="103"/>
      <c r="H89" s="103"/>
      <c r="I89" s="93"/>
      <c r="J89" s="93"/>
      <c r="K89" s="93"/>
      <c r="L89" s="93"/>
    </row>
    <row r="90" spans="1:12" ht="14.25" x14ac:dyDescent="0.2">
      <c r="A90" s="103"/>
      <c r="B90" s="103"/>
      <c r="C90" s="103"/>
      <c r="D90" s="103"/>
      <c r="E90" s="106"/>
      <c r="F90" s="106"/>
      <c r="G90" s="106"/>
      <c r="H90" s="106"/>
    </row>
    <row r="91" spans="1:12" ht="14.25" x14ac:dyDescent="0.2">
      <c r="A91" s="103"/>
      <c r="B91" s="103"/>
      <c r="C91" s="103"/>
      <c r="D91" s="103"/>
      <c r="E91" s="106"/>
      <c r="F91" s="106"/>
      <c r="G91" s="106"/>
      <c r="H91" s="106"/>
    </row>
    <row r="92" spans="1:12" ht="14.25" x14ac:dyDescent="0.2">
      <c r="A92" s="106"/>
      <c r="B92" s="106"/>
      <c r="C92" s="106"/>
      <c r="D92" s="106"/>
      <c r="E92" s="106"/>
      <c r="F92" s="106"/>
      <c r="G92" s="106"/>
      <c r="H92" s="106"/>
    </row>
    <row r="93" spans="1:12" ht="14.25" x14ac:dyDescent="0.2">
      <c r="A93" s="106"/>
      <c r="B93" s="106"/>
      <c r="C93" s="106"/>
      <c r="D93" s="106"/>
      <c r="E93" s="106"/>
      <c r="F93" s="106"/>
      <c r="G93" s="106"/>
      <c r="H93" s="106"/>
    </row>
    <row r="94" spans="1:12" ht="14.25" x14ac:dyDescent="0.2">
      <c r="A94" s="106"/>
      <c r="B94" s="106"/>
      <c r="C94" s="106"/>
      <c r="D94" s="106"/>
      <c r="E94" s="106"/>
      <c r="F94" s="106"/>
      <c r="G94" s="106"/>
      <c r="H94" s="106"/>
    </row>
    <row r="95" spans="1:12" ht="14.25" x14ac:dyDescent="0.2">
      <c r="A95" s="106"/>
      <c r="B95" s="106"/>
      <c r="C95" s="106"/>
      <c r="D95" s="106"/>
      <c r="E95" s="106"/>
      <c r="F95" s="106"/>
      <c r="G95" s="106"/>
      <c r="H95" s="106"/>
    </row>
    <row r="96" spans="1:12" ht="14.25" x14ac:dyDescent="0.2">
      <c r="A96" s="106"/>
      <c r="B96" s="106"/>
      <c r="C96" s="106"/>
      <c r="D96" s="106"/>
      <c r="E96" s="106"/>
      <c r="F96" s="106"/>
      <c r="G96" s="106"/>
      <c r="H96" s="106"/>
    </row>
    <row r="97" spans="1:8" ht="14.25" x14ac:dyDescent="0.2">
      <c r="A97" s="106"/>
      <c r="B97" s="106"/>
      <c r="C97" s="106"/>
      <c r="D97" s="106"/>
      <c r="E97" s="106"/>
      <c r="F97" s="106"/>
      <c r="G97" s="106"/>
      <c r="H97" s="106"/>
    </row>
    <row r="98" spans="1:8" ht="14.25" x14ac:dyDescent="0.2">
      <c r="A98" s="106"/>
      <c r="B98" s="106"/>
      <c r="C98" s="106"/>
      <c r="D98" s="106"/>
      <c r="E98" s="106"/>
      <c r="F98" s="106"/>
      <c r="G98" s="106"/>
      <c r="H98" s="106"/>
    </row>
    <row r="99" spans="1:8" ht="14.25" x14ac:dyDescent="0.2">
      <c r="A99" s="106"/>
      <c r="B99" s="106"/>
      <c r="C99" s="106"/>
      <c r="D99" s="106"/>
      <c r="E99" s="106"/>
      <c r="F99" s="106"/>
      <c r="G99" s="106"/>
      <c r="H99" s="106"/>
    </row>
    <row r="100" spans="1:8" ht="14.25" x14ac:dyDescent="0.2">
      <c r="A100" s="106"/>
      <c r="B100" s="106"/>
      <c r="C100" s="106"/>
      <c r="D100" s="106"/>
      <c r="E100" s="106"/>
      <c r="F100" s="106"/>
      <c r="G100" s="106"/>
      <c r="H100" s="106"/>
    </row>
    <row r="101" spans="1:8" ht="14.25" x14ac:dyDescent="0.2">
      <c r="A101" s="106"/>
      <c r="B101" s="106"/>
      <c r="C101" s="106"/>
      <c r="D101" s="106"/>
      <c r="E101" s="106"/>
      <c r="F101" s="106"/>
      <c r="G101" s="106"/>
      <c r="H101" s="106"/>
    </row>
    <row r="102" spans="1:8" ht="14.25" x14ac:dyDescent="0.2">
      <c r="A102" s="106"/>
      <c r="B102" s="106"/>
      <c r="C102" s="106"/>
      <c r="D102" s="106"/>
      <c r="E102" s="106"/>
      <c r="F102" s="106"/>
      <c r="G102" s="106"/>
      <c r="H102" s="106"/>
    </row>
    <row r="103" spans="1:8" ht="14.25" x14ac:dyDescent="0.2">
      <c r="A103" s="106"/>
      <c r="B103" s="106"/>
      <c r="C103" s="106"/>
      <c r="D103" s="106"/>
      <c r="E103" s="106"/>
      <c r="F103" s="106"/>
      <c r="G103" s="106"/>
      <c r="H103" s="106"/>
    </row>
    <row r="104" spans="1:8" ht="14.25" x14ac:dyDescent="0.2">
      <c r="A104" s="106"/>
      <c r="B104" s="106"/>
      <c r="C104" s="106"/>
      <c r="D104" s="106"/>
      <c r="E104" s="106"/>
      <c r="F104" s="106"/>
      <c r="G104" s="106"/>
      <c r="H104" s="106"/>
    </row>
    <row r="105" spans="1:8" ht="14.25" x14ac:dyDescent="0.2">
      <c r="A105" s="106"/>
      <c r="B105" s="106"/>
      <c r="C105" s="106"/>
      <c r="D105" s="106"/>
      <c r="E105" s="106"/>
      <c r="F105" s="106"/>
      <c r="G105" s="106"/>
      <c r="H105" s="106"/>
    </row>
    <row r="106" spans="1:8" ht="14.25" x14ac:dyDescent="0.2">
      <c r="A106" s="106"/>
      <c r="B106" s="106"/>
      <c r="C106" s="106"/>
      <c r="D106" s="106"/>
      <c r="E106" s="106"/>
      <c r="F106" s="106"/>
      <c r="G106" s="106"/>
      <c r="H106" s="106"/>
    </row>
    <row r="107" spans="1:8" ht="14.25" x14ac:dyDescent="0.2">
      <c r="A107" s="106"/>
      <c r="B107" s="106"/>
      <c r="C107" s="106"/>
      <c r="D107" s="106"/>
      <c r="E107" s="106"/>
      <c r="F107" s="106"/>
      <c r="G107" s="106"/>
      <c r="H107" s="106"/>
    </row>
    <row r="108" spans="1:8" ht="14.25" x14ac:dyDescent="0.2">
      <c r="A108" s="106"/>
      <c r="B108" s="106"/>
      <c r="C108" s="106"/>
      <c r="D108" s="106"/>
      <c r="E108" s="106"/>
      <c r="F108" s="106"/>
      <c r="G108" s="106"/>
      <c r="H108" s="106"/>
    </row>
    <row r="109" spans="1:8" ht="14.25" x14ac:dyDescent="0.2">
      <c r="A109" s="106"/>
      <c r="B109" s="106"/>
      <c r="C109" s="106"/>
      <c r="D109" s="106"/>
      <c r="E109" s="106"/>
      <c r="F109" s="106"/>
      <c r="G109" s="106"/>
      <c r="H109" s="106"/>
    </row>
    <row r="110" spans="1:8" ht="14.25" x14ac:dyDescent="0.2">
      <c r="A110" s="106"/>
      <c r="B110" s="106"/>
      <c r="C110" s="106"/>
      <c r="D110" s="106"/>
      <c r="E110" s="106"/>
      <c r="F110" s="106"/>
      <c r="G110" s="106"/>
      <c r="H110" s="106"/>
    </row>
    <row r="111" spans="1:8" ht="14.25" x14ac:dyDescent="0.2">
      <c r="A111" s="106"/>
      <c r="B111" s="106"/>
      <c r="C111" s="106"/>
      <c r="D111" s="106"/>
      <c r="E111" s="106"/>
      <c r="F111" s="106"/>
      <c r="G111" s="106"/>
      <c r="H111" s="106"/>
    </row>
    <row r="112" spans="1:8" ht="14.25" x14ac:dyDescent="0.2">
      <c r="A112" s="106"/>
      <c r="B112" s="106"/>
      <c r="C112" s="106"/>
      <c r="D112" s="106"/>
      <c r="E112" s="106"/>
      <c r="F112" s="106"/>
      <c r="G112" s="106"/>
      <c r="H112" s="106"/>
    </row>
    <row r="113" spans="1:8" ht="14.25" x14ac:dyDescent="0.2">
      <c r="A113" s="106"/>
      <c r="B113" s="106"/>
      <c r="C113" s="106"/>
      <c r="D113" s="106"/>
      <c r="E113" s="106"/>
      <c r="F113" s="106"/>
      <c r="G113" s="106"/>
      <c r="H113" s="106"/>
    </row>
    <row r="114" spans="1:8" ht="14.25" x14ac:dyDescent="0.2">
      <c r="A114" s="106"/>
      <c r="B114" s="106"/>
      <c r="C114" s="106"/>
      <c r="D114" s="106"/>
      <c r="E114" s="106"/>
      <c r="F114" s="106"/>
      <c r="G114" s="106"/>
      <c r="H114" s="106"/>
    </row>
    <row r="115" spans="1:8" ht="14.25" x14ac:dyDescent="0.2">
      <c r="A115" s="106"/>
      <c r="B115" s="106"/>
      <c r="C115" s="106"/>
      <c r="D115" s="106"/>
      <c r="E115" s="106"/>
      <c r="F115" s="106"/>
      <c r="G115" s="106"/>
      <c r="H115" s="106"/>
    </row>
    <row r="116" spans="1:8" ht="14.25" x14ac:dyDescent="0.2">
      <c r="A116" s="106"/>
      <c r="B116" s="106"/>
      <c r="C116" s="106"/>
      <c r="D116" s="106"/>
      <c r="E116" s="106"/>
      <c r="F116" s="106"/>
      <c r="G116" s="106"/>
      <c r="H116" s="106"/>
    </row>
    <row r="117" spans="1:8" ht="14.25" x14ac:dyDescent="0.2">
      <c r="A117" s="106"/>
      <c r="B117" s="106"/>
      <c r="C117" s="106"/>
      <c r="D117" s="106"/>
      <c r="E117" s="106"/>
      <c r="F117" s="106"/>
      <c r="G117" s="106"/>
      <c r="H117" s="106"/>
    </row>
    <row r="118" spans="1:8" ht="14.25" x14ac:dyDescent="0.2">
      <c r="A118" s="106"/>
      <c r="B118" s="106"/>
      <c r="C118" s="106"/>
      <c r="D118" s="106"/>
      <c r="E118" s="106"/>
      <c r="F118" s="106"/>
      <c r="G118" s="106"/>
      <c r="H118" s="106"/>
    </row>
    <row r="119" spans="1:8" ht="14.25" x14ac:dyDescent="0.2">
      <c r="A119" s="106"/>
      <c r="B119" s="106"/>
      <c r="C119" s="106"/>
      <c r="D119" s="106"/>
      <c r="E119" s="106"/>
      <c r="F119" s="106"/>
      <c r="G119" s="106"/>
      <c r="H119" s="106"/>
    </row>
    <row r="120" spans="1:8" ht="14.25" x14ac:dyDescent="0.2">
      <c r="A120" s="106"/>
      <c r="B120" s="106"/>
      <c r="C120" s="106"/>
      <c r="D120" s="106"/>
      <c r="E120" s="106"/>
      <c r="F120" s="106"/>
      <c r="G120" s="106"/>
      <c r="H120" s="106"/>
    </row>
    <row r="121" spans="1:8" ht="14.25" x14ac:dyDescent="0.2">
      <c r="A121" s="106"/>
      <c r="B121" s="106"/>
      <c r="C121" s="106"/>
      <c r="D121" s="106"/>
      <c r="E121" s="106"/>
      <c r="F121" s="106"/>
      <c r="G121" s="106"/>
      <c r="H121" s="106"/>
    </row>
    <row r="122" spans="1:8" ht="14.25" x14ac:dyDescent="0.2">
      <c r="A122" s="106"/>
      <c r="B122" s="106"/>
      <c r="C122" s="106"/>
      <c r="D122" s="106"/>
      <c r="E122" s="106"/>
      <c r="F122" s="106"/>
      <c r="G122" s="106"/>
      <c r="H122" s="106"/>
    </row>
    <row r="123" spans="1:8" ht="14.25" x14ac:dyDescent="0.2">
      <c r="A123" s="106"/>
      <c r="B123" s="106"/>
      <c r="C123" s="106"/>
      <c r="D123" s="106"/>
      <c r="E123" s="106"/>
      <c r="F123" s="106"/>
      <c r="G123" s="106"/>
      <c r="H123" s="106"/>
    </row>
    <row r="124" spans="1:8" ht="14.25" x14ac:dyDescent="0.2">
      <c r="A124" s="106"/>
      <c r="B124" s="106"/>
      <c r="C124" s="106"/>
      <c r="D124" s="106"/>
      <c r="E124" s="106"/>
      <c r="F124" s="106"/>
      <c r="G124" s="106"/>
      <c r="H124" s="106"/>
    </row>
    <row r="125" spans="1:8" ht="14.25" x14ac:dyDescent="0.2">
      <c r="A125" s="106"/>
      <c r="B125" s="106"/>
      <c r="C125" s="106"/>
      <c r="D125" s="106"/>
      <c r="E125" s="106"/>
      <c r="F125" s="106"/>
      <c r="G125" s="106"/>
      <c r="H125" s="106"/>
    </row>
    <row r="126" spans="1:8" ht="14.25" x14ac:dyDescent="0.2">
      <c r="A126" s="106"/>
      <c r="B126" s="106"/>
      <c r="C126" s="106"/>
      <c r="D126" s="106"/>
      <c r="E126" s="106"/>
      <c r="F126" s="106"/>
      <c r="G126" s="106"/>
      <c r="H126" s="106"/>
    </row>
    <row r="127" spans="1:8" ht="14.25" x14ac:dyDescent="0.2">
      <c r="A127" s="106"/>
      <c r="B127" s="106"/>
      <c r="C127" s="106"/>
      <c r="D127" s="106"/>
      <c r="E127" s="106"/>
      <c r="F127" s="106"/>
      <c r="G127" s="106"/>
      <c r="H127" s="106"/>
    </row>
    <row r="128" spans="1:8" ht="14.25" x14ac:dyDescent="0.2">
      <c r="A128" s="106"/>
      <c r="B128" s="106"/>
      <c r="C128" s="106"/>
      <c r="D128" s="106"/>
      <c r="E128" s="106"/>
      <c r="F128" s="106"/>
      <c r="G128" s="106"/>
      <c r="H128" s="106"/>
    </row>
    <row r="129" spans="1:8" ht="14.25" x14ac:dyDescent="0.2">
      <c r="A129" s="106"/>
      <c r="B129" s="106"/>
      <c r="C129" s="106"/>
      <c r="D129" s="106"/>
      <c r="E129" s="106"/>
      <c r="F129" s="106"/>
      <c r="G129" s="106"/>
      <c r="H129" s="106"/>
    </row>
    <row r="130" spans="1:8" ht="14.25" x14ac:dyDescent="0.2">
      <c r="A130" s="106"/>
      <c r="B130" s="106"/>
      <c r="C130" s="106"/>
      <c r="D130" s="106"/>
      <c r="E130" s="106"/>
      <c r="F130" s="106"/>
      <c r="G130" s="106"/>
      <c r="H130" s="106"/>
    </row>
    <row r="131" spans="1:8" ht="14.25" x14ac:dyDescent="0.2">
      <c r="A131" s="106"/>
      <c r="B131" s="106"/>
      <c r="C131" s="106"/>
      <c r="D131" s="106"/>
      <c r="E131" s="106"/>
      <c r="F131" s="106"/>
      <c r="G131" s="106"/>
      <c r="H131" s="106"/>
    </row>
    <row r="132" spans="1:8" ht="14.25" x14ac:dyDescent="0.2">
      <c r="A132" s="106"/>
      <c r="B132" s="106"/>
      <c r="C132" s="106"/>
      <c r="D132" s="106"/>
      <c r="E132" s="106"/>
      <c r="F132" s="106"/>
      <c r="G132" s="106"/>
      <c r="H132" s="106"/>
    </row>
    <row r="133" spans="1:8" ht="14.25" x14ac:dyDescent="0.2">
      <c r="A133" s="106"/>
      <c r="B133" s="106"/>
      <c r="C133" s="106"/>
      <c r="D133" s="106"/>
      <c r="E133" s="106"/>
      <c r="F133" s="106"/>
      <c r="G133" s="106"/>
      <c r="H133" s="106"/>
    </row>
    <row r="134" spans="1:8" ht="14.25" x14ac:dyDescent="0.2">
      <c r="A134" s="106"/>
      <c r="B134" s="106"/>
      <c r="C134" s="106"/>
      <c r="D134" s="106"/>
      <c r="E134" s="106"/>
      <c r="F134" s="106"/>
      <c r="G134" s="106"/>
      <c r="H134" s="106"/>
    </row>
    <row r="135" spans="1:8" ht="14.25" x14ac:dyDescent="0.2">
      <c r="A135" s="106"/>
      <c r="B135" s="106"/>
      <c r="C135" s="106"/>
      <c r="D135" s="106"/>
      <c r="E135" s="106"/>
      <c r="F135" s="106"/>
      <c r="G135" s="106"/>
      <c r="H135" s="106"/>
    </row>
    <row r="136" spans="1:8" ht="14.25" x14ac:dyDescent="0.2">
      <c r="A136" s="106"/>
      <c r="B136" s="106"/>
      <c r="C136" s="106"/>
      <c r="D136" s="106"/>
      <c r="E136" s="106"/>
      <c r="F136" s="106"/>
      <c r="G136" s="106"/>
      <c r="H136" s="106"/>
    </row>
    <row r="137" spans="1:8" ht="14.25" x14ac:dyDescent="0.2">
      <c r="A137" s="106"/>
      <c r="B137" s="106"/>
      <c r="C137" s="106"/>
      <c r="D137" s="106"/>
      <c r="E137" s="106"/>
      <c r="F137" s="106"/>
      <c r="G137" s="106"/>
      <c r="H137" s="106"/>
    </row>
    <row r="138" spans="1:8" ht="14.25" x14ac:dyDescent="0.2">
      <c r="A138" s="106"/>
      <c r="B138" s="106"/>
      <c r="C138" s="106"/>
      <c r="D138" s="106"/>
      <c r="E138" s="106"/>
      <c r="F138" s="106"/>
      <c r="G138" s="106"/>
      <c r="H138" s="106"/>
    </row>
    <row r="139" spans="1:8" ht="14.25" x14ac:dyDescent="0.2">
      <c r="A139" s="106"/>
      <c r="B139" s="106"/>
      <c r="C139" s="106"/>
      <c r="D139" s="106"/>
      <c r="E139" s="106"/>
      <c r="F139" s="106"/>
      <c r="G139" s="106"/>
      <c r="H139" s="106"/>
    </row>
    <row r="140" spans="1:8" ht="14.25" x14ac:dyDescent="0.2">
      <c r="A140" s="106"/>
      <c r="B140" s="106"/>
      <c r="C140" s="106"/>
      <c r="D140" s="106"/>
      <c r="E140" s="106"/>
      <c r="F140" s="106"/>
      <c r="G140" s="106"/>
      <c r="H140" s="106"/>
    </row>
    <row r="141" spans="1:8" ht="14.25" x14ac:dyDescent="0.2">
      <c r="A141" s="106"/>
      <c r="B141" s="106"/>
      <c r="C141" s="106"/>
      <c r="D141" s="106"/>
      <c r="E141" s="106"/>
      <c r="F141" s="106"/>
      <c r="G141" s="106"/>
      <c r="H141" s="106"/>
    </row>
    <row r="142" spans="1:8" ht="14.25" x14ac:dyDescent="0.2">
      <c r="A142" s="106"/>
      <c r="B142" s="106"/>
      <c r="C142" s="106"/>
      <c r="D142" s="106"/>
      <c r="E142" s="106"/>
      <c r="F142" s="106"/>
      <c r="G142" s="106"/>
      <c r="H142" s="106"/>
    </row>
    <row r="143" spans="1:8" ht="14.25" x14ac:dyDescent="0.2">
      <c r="A143" s="106"/>
      <c r="B143" s="106"/>
      <c r="C143" s="106"/>
      <c r="D143" s="106"/>
      <c r="E143" s="106"/>
      <c r="F143" s="106"/>
      <c r="G143" s="106"/>
      <c r="H143" s="106"/>
    </row>
    <row r="144" spans="1:8" ht="14.25" x14ac:dyDescent="0.2">
      <c r="A144" s="106"/>
      <c r="B144" s="106"/>
      <c r="C144" s="106"/>
      <c r="D144" s="106"/>
      <c r="E144" s="106"/>
      <c r="F144" s="106"/>
      <c r="G144" s="106"/>
      <c r="H144" s="106"/>
    </row>
    <row r="145" spans="1:8" ht="14.25" x14ac:dyDescent="0.2">
      <c r="A145" s="106"/>
      <c r="B145" s="106"/>
      <c r="C145" s="106"/>
      <c r="D145" s="106"/>
      <c r="E145" s="106"/>
      <c r="F145" s="106"/>
      <c r="G145" s="106"/>
      <c r="H145" s="106"/>
    </row>
    <row r="146" spans="1:8" ht="14.25" x14ac:dyDescent="0.2">
      <c r="A146" s="106"/>
      <c r="B146" s="106"/>
      <c r="C146" s="106"/>
      <c r="D146" s="106"/>
      <c r="E146" s="106"/>
      <c r="F146" s="106"/>
      <c r="G146" s="106"/>
      <c r="H146" s="106"/>
    </row>
    <row r="147" spans="1:8" ht="14.25" x14ac:dyDescent="0.2">
      <c r="A147" s="106"/>
      <c r="B147" s="106"/>
      <c r="C147" s="106"/>
      <c r="D147" s="106"/>
      <c r="E147" s="106"/>
      <c r="F147" s="106"/>
      <c r="G147" s="106"/>
      <c r="H147" s="106"/>
    </row>
    <row r="148" spans="1:8" ht="14.25" x14ac:dyDescent="0.2">
      <c r="A148" s="106"/>
      <c r="B148" s="106"/>
      <c r="C148" s="106"/>
      <c r="D148" s="106"/>
      <c r="E148" s="106"/>
      <c r="F148" s="106"/>
      <c r="G148" s="106"/>
      <c r="H148" s="106"/>
    </row>
    <row r="149" spans="1:8" ht="14.25" x14ac:dyDescent="0.2">
      <c r="A149" s="106"/>
      <c r="B149" s="106"/>
      <c r="C149" s="106"/>
      <c r="D149" s="106"/>
      <c r="E149" s="106"/>
      <c r="F149" s="106"/>
      <c r="G149" s="106"/>
      <c r="H149" s="106"/>
    </row>
    <row r="150" spans="1:8" ht="14.25" x14ac:dyDescent="0.2">
      <c r="A150" s="106"/>
      <c r="B150" s="106"/>
      <c r="C150" s="106"/>
      <c r="D150" s="106"/>
      <c r="E150" s="106"/>
      <c r="F150" s="106"/>
      <c r="G150" s="106"/>
      <c r="H150" s="106"/>
    </row>
    <row r="151" spans="1:8" ht="14.25" x14ac:dyDescent="0.2">
      <c r="A151" s="106"/>
      <c r="B151" s="106"/>
      <c r="C151" s="106"/>
      <c r="D151" s="106"/>
      <c r="E151" s="106"/>
      <c r="F151" s="106"/>
      <c r="G151" s="106"/>
      <c r="H151" s="106"/>
    </row>
    <row r="152" spans="1:8" ht="14.25" x14ac:dyDescent="0.2">
      <c r="A152" s="106"/>
      <c r="B152" s="106"/>
      <c r="C152" s="106"/>
      <c r="D152" s="106"/>
      <c r="E152" s="106"/>
      <c r="F152" s="106"/>
      <c r="G152" s="106"/>
      <c r="H152" s="106"/>
    </row>
    <row r="153" spans="1:8" ht="14.25" x14ac:dyDescent="0.2">
      <c r="A153" s="106"/>
      <c r="B153" s="106"/>
      <c r="C153" s="106"/>
      <c r="D153" s="106"/>
      <c r="E153" s="106"/>
      <c r="F153" s="106"/>
      <c r="G153" s="106"/>
      <c r="H153" s="106"/>
    </row>
    <row r="154" spans="1:8" ht="14.25" x14ac:dyDescent="0.2">
      <c r="A154" s="106"/>
      <c r="B154" s="106"/>
      <c r="C154" s="106"/>
      <c r="D154" s="106"/>
      <c r="E154" s="106"/>
      <c r="F154" s="106"/>
      <c r="G154" s="106"/>
      <c r="H154" s="106"/>
    </row>
    <row r="155" spans="1:8" ht="14.25" x14ac:dyDescent="0.2">
      <c r="A155" s="106"/>
      <c r="B155" s="106"/>
      <c r="C155" s="106"/>
      <c r="D155" s="106"/>
      <c r="E155" s="106"/>
      <c r="F155" s="106"/>
      <c r="G155" s="106"/>
      <c r="H155" s="106"/>
    </row>
    <row r="156" spans="1:8" ht="14.25" x14ac:dyDescent="0.2">
      <c r="A156" s="106"/>
      <c r="B156" s="106"/>
      <c r="C156" s="106"/>
      <c r="D156" s="106"/>
      <c r="E156" s="106"/>
      <c r="F156" s="106"/>
      <c r="G156" s="106"/>
      <c r="H156" s="106"/>
    </row>
    <row r="157" spans="1:8" ht="14.25" x14ac:dyDescent="0.2">
      <c r="A157" s="106"/>
      <c r="B157" s="106"/>
      <c r="C157" s="106"/>
      <c r="D157" s="106"/>
      <c r="E157" s="106"/>
      <c r="F157" s="106"/>
      <c r="G157" s="106"/>
      <c r="H157" s="106"/>
    </row>
    <row r="158" spans="1:8" ht="14.25" x14ac:dyDescent="0.2">
      <c r="A158" s="106"/>
      <c r="B158" s="106"/>
      <c r="C158" s="106"/>
      <c r="D158" s="106"/>
      <c r="E158" s="106"/>
      <c r="F158" s="106"/>
      <c r="G158" s="106"/>
      <c r="H158" s="106"/>
    </row>
    <row r="159" spans="1:8" ht="14.25" x14ac:dyDescent="0.2">
      <c r="A159" s="106"/>
      <c r="B159" s="106"/>
      <c r="C159" s="106"/>
      <c r="D159" s="106"/>
      <c r="E159" s="106"/>
      <c r="F159" s="106"/>
      <c r="G159" s="106"/>
      <c r="H159" s="106"/>
    </row>
    <row r="160" spans="1:8" ht="14.25" x14ac:dyDescent="0.2">
      <c r="A160" s="106"/>
      <c r="B160" s="106"/>
      <c r="C160" s="106"/>
      <c r="D160" s="106"/>
      <c r="E160" s="106"/>
      <c r="F160" s="106"/>
      <c r="G160" s="106"/>
      <c r="H160" s="106"/>
    </row>
    <row r="161" spans="1:8" ht="14.25" x14ac:dyDescent="0.2">
      <c r="A161" s="106"/>
      <c r="B161" s="106"/>
      <c r="C161" s="106"/>
      <c r="D161" s="106"/>
      <c r="E161" s="106"/>
      <c r="F161" s="106"/>
      <c r="G161" s="106"/>
      <c r="H161" s="106"/>
    </row>
    <row r="162" spans="1:8" ht="14.25" x14ac:dyDescent="0.2">
      <c r="A162" s="106"/>
      <c r="B162" s="106"/>
      <c r="C162" s="106"/>
      <c r="D162" s="106"/>
      <c r="E162" s="106"/>
      <c r="F162" s="106"/>
      <c r="G162" s="106"/>
      <c r="H162" s="106"/>
    </row>
    <row r="163" spans="1:8" ht="14.25" x14ac:dyDescent="0.2">
      <c r="A163" s="106"/>
      <c r="B163" s="106"/>
      <c r="C163" s="106"/>
      <c r="D163" s="106"/>
      <c r="E163" s="106"/>
      <c r="F163" s="106"/>
      <c r="G163" s="106"/>
      <c r="H163" s="106"/>
    </row>
    <row r="164" spans="1:8" ht="14.25" x14ac:dyDescent="0.2">
      <c r="A164" s="106"/>
      <c r="B164" s="106"/>
      <c r="C164" s="106"/>
      <c r="D164" s="106"/>
      <c r="E164" s="106"/>
      <c r="F164" s="106"/>
      <c r="G164" s="106"/>
      <c r="H164" s="106"/>
    </row>
    <row r="165" spans="1:8" ht="14.25" x14ac:dyDescent="0.2">
      <c r="A165" s="106"/>
      <c r="B165" s="106"/>
      <c r="C165" s="106"/>
      <c r="D165" s="106"/>
      <c r="E165" s="106"/>
      <c r="F165" s="106"/>
      <c r="G165" s="106"/>
      <c r="H165" s="106"/>
    </row>
    <row r="166" spans="1:8" ht="14.25" x14ac:dyDescent="0.2">
      <c r="A166" s="106"/>
      <c r="B166" s="106"/>
      <c r="C166" s="106"/>
      <c r="D166" s="106"/>
      <c r="E166" s="106"/>
      <c r="F166" s="106"/>
      <c r="G166" s="106"/>
      <c r="H166" s="106"/>
    </row>
    <row r="167" spans="1:8" ht="14.25" x14ac:dyDescent="0.2">
      <c r="A167" s="106"/>
      <c r="B167" s="106"/>
      <c r="C167" s="106"/>
      <c r="D167" s="106"/>
      <c r="E167" s="106"/>
      <c r="F167" s="106"/>
      <c r="G167" s="106"/>
      <c r="H167" s="106"/>
    </row>
    <row r="168" spans="1:8" ht="14.25" x14ac:dyDescent="0.2">
      <c r="A168" s="106"/>
      <c r="B168" s="106"/>
      <c r="C168" s="106"/>
      <c r="D168" s="106"/>
      <c r="E168" s="106"/>
      <c r="F168" s="106"/>
      <c r="G168" s="106"/>
      <c r="H168" s="106"/>
    </row>
    <row r="169" spans="1:8" ht="14.25" x14ac:dyDescent="0.2">
      <c r="A169" s="106"/>
      <c r="B169" s="106"/>
      <c r="C169" s="106"/>
      <c r="D169" s="106"/>
      <c r="E169" s="106"/>
      <c r="F169" s="106"/>
      <c r="G169" s="106"/>
      <c r="H169" s="106"/>
    </row>
    <row r="170" spans="1:8" ht="14.25" x14ac:dyDescent="0.2">
      <c r="A170" s="106"/>
      <c r="B170" s="106"/>
      <c r="C170" s="106"/>
      <c r="D170" s="106"/>
      <c r="E170" s="106"/>
      <c r="F170" s="106"/>
      <c r="G170" s="106"/>
      <c r="H170" s="106"/>
    </row>
    <row r="171" spans="1:8" ht="14.25" x14ac:dyDescent="0.2">
      <c r="A171" s="106"/>
      <c r="B171" s="106"/>
      <c r="C171" s="106"/>
      <c r="D171" s="106"/>
      <c r="E171" s="106"/>
      <c r="F171" s="106"/>
      <c r="G171" s="106"/>
      <c r="H171" s="106"/>
    </row>
    <row r="172" spans="1:8" ht="14.25" x14ac:dyDescent="0.2">
      <c r="A172" s="106"/>
      <c r="B172" s="106"/>
      <c r="C172" s="106"/>
      <c r="D172" s="106"/>
      <c r="E172" s="106"/>
      <c r="F172" s="106"/>
      <c r="G172" s="106"/>
      <c r="H172" s="106"/>
    </row>
    <row r="173" spans="1:8" ht="14.25" x14ac:dyDescent="0.2">
      <c r="A173" s="106"/>
      <c r="B173" s="106"/>
      <c r="C173" s="106"/>
      <c r="D173" s="106"/>
      <c r="E173" s="106"/>
      <c r="F173" s="106"/>
      <c r="G173" s="106"/>
      <c r="H173" s="106"/>
    </row>
    <row r="174" spans="1:8" ht="14.25" x14ac:dyDescent="0.2">
      <c r="A174" s="106"/>
      <c r="B174" s="106"/>
      <c r="C174" s="106"/>
      <c r="D174" s="106"/>
      <c r="E174" s="106"/>
      <c r="F174" s="106"/>
      <c r="G174" s="106"/>
      <c r="H174" s="106"/>
    </row>
    <row r="175" spans="1:8" ht="14.25" x14ac:dyDescent="0.2">
      <c r="A175" s="106"/>
      <c r="B175" s="106"/>
      <c r="C175" s="106"/>
      <c r="D175" s="106"/>
      <c r="E175" s="106"/>
      <c r="F175" s="106"/>
      <c r="G175" s="106"/>
      <c r="H175" s="106"/>
    </row>
    <row r="176" spans="1:8" ht="14.25" x14ac:dyDescent="0.2">
      <c r="A176" s="106"/>
      <c r="B176" s="106"/>
      <c r="C176" s="106"/>
      <c r="D176" s="106"/>
      <c r="E176" s="106"/>
      <c r="F176" s="106"/>
      <c r="G176" s="106"/>
      <c r="H176" s="106"/>
    </row>
    <row r="177" spans="1:8" ht="14.25" x14ac:dyDescent="0.2">
      <c r="A177" s="106"/>
      <c r="B177" s="106"/>
      <c r="C177" s="106"/>
      <c r="D177" s="106"/>
      <c r="E177" s="106"/>
      <c r="F177" s="106"/>
      <c r="G177" s="106"/>
      <c r="H177" s="106"/>
    </row>
    <row r="178" spans="1:8" ht="14.25" x14ac:dyDescent="0.2">
      <c r="A178" s="106"/>
      <c r="B178" s="106"/>
      <c r="C178" s="106"/>
      <c r="D178" s="106"/>
      <c r="E178" s="106"/>
      <c r="F178" s="106"/>
      <c r="G178" s="106"/>
      <c r="H178" s="106"/>
    </row>
    <row r="179" spans="1:8" ht="14.25" x14ac:dyDescent="0.2">
      <c r="A179" s="106"/>
      <c r="B179" s="106"/>
      <c r="C179" s="106"/>
      <c r="D179" s="106"/>
      <c r="E179" s="106"/>
      <c r="F179" s="106"/>
      <c r="G179" s="106"/>
      <c r="H179" s="106"/>
    </row>
    <row r="180" spans="1:8" ht="14.25" x14ac:dyDescent="0.2">
      <c r="A180" s="106"/>
      <c r="B180" s="106"/>
      <c r="C180" s="106"/>
      <c r="D180" s="106"/>
      <c r="E180" s="106"/>
      <c r="F180" s="106"/>
      <c r="G180" s="106"/>
      <c r="H180" s="106"/>
    </row>
    <row r="181" spans="1:8" ht="14.25" x14ac:dyDescent="0.2">
      <c r="A181" s="106"/>
      <c r="B181" s="106"/>
      <c r="C181" s="106"/>
      <c r="D181" s="106"/>
      <c r="E181" s="106"/>
      <c r="F181" s="106"/>
      <c r="G181" s="106"/>
      <c r="H181" s="106"/>
    </row>
    <row r="182" spans="1:8" ht="14.25" x14ac:dyDescent="0.2">
      <c r="A182" s="106"/>
      <c r="B182" s="106"/>
      <c r="C182" s="106"/>
      <c r="D182" s="106"/>
      <c r="E182" s="106"/>
      <c r="F182" s="106"/>
      <c r="G182" s="106"/>
      <c r="H182" s="106"/>
    </row>
    <row r="183" spans="1:8" ht="14.25" x14ac:dyDescent="0.2">
      <c r="A183" s="106"/>
      <c r="B183" s="106"/>
      <c r="C183" s="106"/>
      <c r="D183" s="106"/>
      <c r="E183" s="106"/>
      <c r="F183" s="106"/>
      <c r="G183" s="106"/>
      <c r="H183" s="106"/>
    </row>
    <row r="184" spans="1:8" ht="14.25" x14ac:dyDescent="0.2">
      <c r="A184" s="106"/>
      <c r="B184" s="106"/>
      <c r="C184" s="106"/>
      <c r="D184" s="106"/>
      <c r="E184" s="106"/>
      <c r="F184" s="106"/>
      <c r="G184" s="106"/>
      <c r="H184" s="106"/>
    </row>
    <row r="185" spans="1:8" ht="14.25" x14ac:dyDescent="0.2">
      <c r="A185" s="106"/>
      <c r="B185" s="106"/>
      <c r="C185" s="106"/>
      <c r="D185" s="106"/>
      <c r="E185" s="106"/>
      <c r="F185" s="106"/>
      <c r="G185" s="106"/>
      <c r="H185" s="106"/>
    </row>
    <row r="186" spans="1:8" ht="14.25" x14ac:dyDescent="0.2">
      <c r="A186" s="106"/>
      <c r="B186" s="106"/>
      <c r="C186" s="106"/>
      <c r="D186" s="106"/>
      <c r="E186" s="106"/>
      <c r="F186" s="106"/>
      <c r="G186" s="106"/>
      <c r="H186" s="106"/>
    </row>
    <row r="187" spans="1:8" ht="14.25" x14ac:dyDescent="0.2">
      <c r="A187" s="106"/>
      <c r="B187" s="106"/>
      <c r="C187" s="106"/>
      <c r="D187" s="106"/>
      <c r="E187" s="106"/>
      <c r="F187" s="106"/>
      <c r="G187" s="106"/>
      <c r="H187" s="106"/>
    </row>
    <row r="188" spans="1:8" ht="14.25" x14ac:dyDescent="0.2">
      <c r="A188" s="106"/>
      <c r="B188" s="106"/>
      <c r="C188" s="106"/>
      <c r="D188" s="106"/>
      <c r="E188" s="106"/>
      <c r="F188" s="106"/>
      <c r="G188" s="106"/>
      <c r="H188" s="106"/>
    </row>
    <row r="189" spans="1:8" ht="14.25" x14ac:dyDescent="0.2">
      <c r="A189" s="106"/>
      <c r="B189" s="106"/>
      <c r="C189" s="106"/>
      <c r="D189" s="106"/>
      <c r="E189" s="106"/>
      <c r="F189" s="106"/>
      <c r="G189" s="106"/>
      <c r="H189" s="106"/>
    </row>
    <row r="190" spans="1:8" ht="14.25" x14ac:dyDescent="0.2">
      <c r="A190" s="106"/>
      <c r="B190" s="106"/>
      <c r="C190" s="106"/>
      <c r="D190" s="106"/>
      <c r="E190" s="106"/>
      <c r="F190" s="106"/>
      <c r="G190" s="106"/>
      <c r="H190" s="106"/>
    </row>
    <row r="191" spans="1:8" ht="14.25" x14ac:dyDescent="0.2">
      <c r="A191" s="106"/>
      <c r="B191" s="106"/>
      <c r="C191" s="106"/>
      <c r="D191" s="106"/>
      <c r="E191" s="106"/>
      <c r="F191" s="106"/>
      <c r="G191" s="106"/>
      <c r="H191" s="106"/>
    </row>
    <row r="192" spans="1:8" ht="14.25" x14ac:dyDescent="0.2">
      <c r="A192" s="106"/>
      <c r="B192" s="106"/>
      <c r="C192" s="106"/>
      <c r="D192" s="106"/>
      <c r="E192" s="106"/>
      <c r="F192" s="106"/>
      <c r="G192" s="106"/>
      <c r="H192" s="106"/>
    </row>
    <row r="193" spans="1:8" ht="14.25" x14ac:dyDescent="0.2">
      <c r="A193" s="106"/>
      <c r="B193" s="106"/>
      <c r="C193" s="106"/>
      <c r="D193" s="106"/>
      <c r="E193" s="106"/>
      <c r="F193" s="106"/>
      <c r="G193" s="106"/>
      <c r="H193" s="106"/>
    </row>
    <row r="194" spans="1:8" ht="14.25" x14ac:dyDescent="0.2">
      <c r="A194" s="106"/>
      <c r="B194" s="106"/>
      <c r="C194" s="106"/>
      <c r="D194" s="106"/>
      <c r="E194" s="106"/>
      <c r="F194" s="106"/>
      <c r="G194" s="106"/>
      <c r="H194" s="106"/>
    </row>
    <row r="195" spans="1:8" ht="14.25" x14ac:dyDescent="0.2">
      <c r="A195" s="106"/>
      <c r="B195" s="106"/>
      <c r="C195" s="106"/>
      <c r="D195" s="106"/>
      <c r="E195" s="106"/>
      <c r="F195" s="106"/>
      <c r="G195" s="106"/>
      <c r="H195" s="106"/>
    </row>
    <row r="196" spans="1:8" ht="14.25" x14ac:dyDescent="0.2">
      <c r="A196" s="106"/>
      <c r="B196" s="106"/>
      <c r="C196" s="106"/>
      <c r="D196" s="106"/>
      <c r="E196" s="106"/>
      <c r="F196" s="106"/>
      <c r="G196" s="106"/>
      <c r="H196" s="106"/>
    </row>
    <row r="197" spans="1:8" ht="14.25" x14ac:dyDescent="0.2">
      <c r="A197" s="106"/>
      <c r="B197" s="106"/>
      <c r="C197" s="106"/>
      <c r="D197" s="106"/>
      <c r="E197" s="106"/>
      <c r="F197" s="106"/>
      <c r="G197" s="106"/>
      <c r="H197" s="106"/>
    </row>
    <row r="198" spans="1:8" ht="14.25" x14ac:dyDescent="0.2">
      <c r="A198" s="106"/>
      <c r="B198" s="106"/>
      <c r="C198" s="106"/>
      <c r="D198" s="106"/>
      <c r="E198" s="106"/>
      <c r="F198" s="106"/>
      <c r="G198" s="106"/>
      <c r="H198" s="106"/>
    </row>
    <row r="199" spans="1:8" ht="14.25" x14ac:dyDescent="0.2">
      <c r="A199" s="106"/>
      <c r="B199" s="106"/>
      <c r="C199" s="106"/>
      <c r="D199" s="106"/>
      <c r="E199" s="106"/>
      <c r="F199" s="106"/>
      <c r="G199" s="106"/>
      <c r="H199" s="106"/>
    </row>
    <row r="200" spans="1:8" ht="14.25" x14ac:dyDescent="0.2">
      <c r="A200" s="106"/>
      <c r="B200" s="106"/>
      <c r="C200" s="106"/>
      <c r="D200" s="106"/>
      <c r="E200" s="106"/>
      <c r="F200" s="106"/>
      <c r="G200" s="106"/>
      <c r="H200" s="106"/>
    </row>
    <row r="201" spans="1:8" ht="14.25" x14ac:dyDescent="0.2">
      <c r="A201" s="106"/>
      <c r="B201" s="106"/>
      <c r="C201" s="106"/>
      <c r="D201" s="106"/>
      <c r="E201" s="106"/>
      <c r="F201" s="106"/>
      <c r="G201" s="106"/>
      <c r="H201" s="106"/>
    </row>
    <row r="202" spans="1:8" ht="14.25" x14ac:dyDescent="0.2">
      <c r="A202" s="106"/>
      <c r="B202" s="106"/>
      <c r="C202" s="106"/>
      <c r="D202" s="106"/>
      <c r="E202" s="106"/>
      <c r="F202" s="106"/>
      <c r="G202" s="106"/>
      <c r="H202" s="106"/>
    </row>
    <row r="203" spans="1:8" ht="14.25" x14ac:dyDescent="0.2">
      <c r="A203" s="106"/>
      <c r="B203" s="106"/>
      <c r="C203" s="106"/>
      <c r="D203" s="106"/>
      <c r="E203" s="106"/>
      <c r="F203" s="106"/>
      <c r="G203" s="106"/>
      <c r="H203" s="106"/>
    </row>
    <row r="204" spans="1:8" ht="14.25" x14ac:dyDescent="0.2">
      <c r="A204" s="106"/>
      <c r="B204" s="106"/>
      <c r="C204" s="106"/>
      <c r="D204" s="106"/>
      <c r="E204" s="106"/>
      <c r="F204" s="106"/>
      <c r="G204" s="106"/>
      <c r="H204" s="106"/>
    </row>
    <row r="205" spans="1:8" ht="14.25" x14ac:dyDescent="0.2">
      <c r="A205" s="106"/>
      <c r="B205" s="106"/>
      <c r="C205" s="106"/>
      <c r="D205" s="106"/>
      <c r="E205" s="106"/>
      <c r="F205" s="106"/>
      <c r="G205" s="106"/>
      <c r="H205" s="106"/>
    </row>
    <row r="206" spans="1:8" ht="14.25" x14ac:dyDescent="0.2">
      <c r="A206" s="106"/>
      <c r="B206" s="106"/>
      <c r="C206" s="106"/>
      <c r="D206" s="106"/>
      <c r="E206" s="106"/>
      <c r="F206" s="106"/>
      <c r="G206" s="106"/>
      <c r="H206" s="106"/>
    </row>
    <row r="207" spans="1:8" ht="14.25" x14ac:dyDescent="0.2">
      <c r="A207" s="106"/>
      <c r="B207" s="106"/>
      <c r="C207" s="106"/>
      <c r="D207" s="106"/>
      <c r="E207" s="106"/>
      <c r="F207" s="106"/>
      <c r="G207" s="106"/>
      <c r="H207" s="106"/>
    </row>
    <row r="208" spans="1:8" ht="14.25" x14ac:dyDescent="0.2">
      <c r="A208" s="106"/>
      <c r="B208" s="106"/>
      <c r="C208" s="106"/>
      <c r="D208" s="106"/>
      <c r="E208" s="106"/>
      <c r="F208" s="106"/>
      <c r="G208" s="106"/>
      <c r="H208" s="106"/>
    </row>
    <row r="209" spans="1:8" ht="14.25" x14ac:dyDescent="0.2">
      <c r="A209" s="106"/>
      <c r="B209" s="106"/>
      <c r="C209" s="106"/>
      <c r="D209" s="106"/>
      <c r="E209" s="106"/>
      <c r="F209" s="106"/>
      <c r="G209" s="106"/>
      <c r="H209" s="106"/>
    </row>
    <row r="210" spans="1:8" ht="14.25" x14ac:dyDescent="0.2">
      <c r="A210" s="106"/>
      <c r="B210" s="106"/>
      <c r="C210" s="106"/>
      <c r="D210" s="106"/>
      <c r="E210" s="106"/>
      <c r="F210" s="106"/>
      <c r="G210" s="106"/>
      <c r="H210" s="106"/>
    </row>
    <row r="211" spans="1:8" ht="14.25" x14ac:dyDescent="0.2">
      <c r="A211" s="106"/>
      <c r="B211" s="106"/>
      <c r="C211" s="106"/>
      <c r="D211" s="106"/>
      <c r="E211" s="106"/>
      <c r="F211" s="106"/>
      <c r="G211" s="106"/>
      <c r="H211" s="106"/>
    </row>
    <row r="212" spans="1:8" ht="14.25" x14ac:dyDescent="0.2">
      <c r="A212" s="106"/>
      <c r="B212" s="106"/>
      <c r="C212" s="106"/>
      <c r="D212" s="106"/>
      <c r="E212" s="106"/>
      <c r="F212" s="106"/>
      <c r="G212" s="106"/>
      <c r="H212" s="106"/>
    </row>
    <row r="213" spans="1:8" ht="14.25" x14ac:dyDescent="0.2">
      <c r="A213" s="106"/>
      <c r="B213" s="106"/>
      <c r="C213" s="106"/>
      <c r="D213" s="106"/>
      <c r="E213" s="106"/>
      <c r="F213" s="106"/>
      <c r="G213" s="106"/>
      <c r="H213" s="106"/>
    </row>
    <row r="214" spans="1:8" ht="14.25" x14ac:dyDescent="0.2">
      <c r="A214" s="106"/>
      <c r="B214" s="106"/>
      <c r="C214" s="106"/>
      <c r="D214" s="106"/>
      <c r="E214" s="106"/>
      <c r="F214" s="106"/>
      <c r="G214" s="106"/>
      <c r="H214" s="106"/>
    </row>
    <row r="215" spans="1:8" ht="14.25" x14ac:dyDescent="0.2">
      <c r="A215" s="106"/>
      <c r="B215" s="106"/>
      <c r="C215" s="106"/>
      <c r="D215" s="106"/>
      <c r="E215" s="106"/>
      <c r="F215" s="106"/>
      <c r="G215" s="106"/>
      <c r="H215" s="106"/>
    </row>
    <row r="216" spans="1:8" ht="14.25" x14ac:dyDescent="0.2">
      <c r="A216" s="106"/>
      <c r="B216" s="106"/>
      <c r="C216" s="106"/>
      <c r="D216" s="106"/>
      <c r="E216" s="106"/>
      <c r="F216" s="106"/>
      <c r="G216" s="106"/>
      <c r="H216" s="106"/>
    </row>
    <row r="217" spans="1:8" ht="14.25" x14ac:dyDescent="0.2">
      <c r="A217" s="106"/>
      <c r="B217" s="106"/>
      <c r="C217" s="106"/>
      <c r="D217" s="106"/>
      <c r="E217" s="106"/>
      <c r="F217" s="106"/>
      <c r="G217" s="106"/>
      <c r="H217" s="106"/>
    </row>
    <row r="218" spans="1:8" ht="14.25" x14ac:dyDescent="0.2">
      <c r="A218" s="106"/>
      <c r="B218" s="106"/>
      <c r="C218" s="106"/>
      <c r="D218" s="106"/>
      <c r="E218" s="106"/>
      <c r="F218" s="106"/>
      <c r="G218" s="106"/>
      <c r="H218" s="106"/>
    </row>
    <row r="219" spans="1:8" ht="14.25" x14ac:dyDescent="0.2">
      <c r="A219" s="106"/>
      <c r="B219" s="106"/>
      <c r="C219" s="106"/>
      <c r="D219" s="106"/>
      <c r="E219" s="106"/>
      <c r="F219" s="106"/>
      <c r="G219" s="106"/>
      <c r="H219" s="106"/>
    </row>
    <row r="220" spans="1:8" ht="14.25" x14ac:dyDescent="0.2">
      <c r="A220" s="106"/>
      <c r="B220" s="106"/>
      <c r="C220" s="106"/>
      <c r="D220" s="106"/>
      <c r="E220" s="106"/>
      <c r="F220" s="106"/>
      <c r="G220" s="106"/>
      <c r="H220" s="106"/>
    </row>
    <row r="221" spans="1:8" ht="14.25" x14ac:dyDescent="0.2">
      <c r="A221" s="106"/>
      <c r="B221" s="106"/>
      <c r="C221" s="106"/>
      <c r="D221" s="106"/>
      <c r="E221" s="106"/>
      <c r="F221" s="106"/>
      <c r="G221" s="106"/>
      <c r="H221" s="106"/>
    </row>
    <row r="222" spans="1:8" ht="14.25" x14ac:dyDescent="0.2">
      <c r="A222" s="106"/>
      <c r="B222" s="106"/>
      <c r="C222" s="106"/>
      <c r="D222" s="106"/>
      <c r="E222" s="106"/>
      <c r="F222" s="106"/>
      <c r="G222" s="106"/>
      <c r="H222" s="106"/>
    </row>
    <row r="223" spans="1:8" ht="14.25" x14ac:dyDescent="0.2">
      <c r="A223" s="106"/>
      <c r="B223" s="106"/>
      <c r="C223" s="106"/>
      <c r="D223" s="106"/>
      <c r="E223" s="106"/>
      <c r="F223" s="106"/>
      <c r="G223" s="106"/>
      <c r="H223" s="106"/>
    </row>
    <row r="224" spans="1:8" ht="14.25" x14ac:dyDescent="0.2">
      <c r="A224" s="106"/>
      <c r="B224" s="106"/>
      <c r="C224" s="106"/>
      <c r="D224" s="106"/>
      <c r="E224" s="106"/>
      <c r="F224" s="106"/>
      <c r="G224" s="106"/>
      <c r="H224" s="106"/>
    </row>
    <row r="225" spans="1:8" ht="14.25" x14ac:dyDescent="0.2">
      <c r="A225" s="106"/>
      <c r="B225" s="106"/>
      <c r="C225" s="106"/>
      <c r="D225" s="106"/>
      <c r="E225" s="106"/>
      <c r="F225" s="106"/>
      <c r="G225" s="106"/>
      <c r="H225" s="106"/>
    </row>
    <row r="226" spans="1:8" ht="14.25" x14ac:dyDescent="0.2">
      <c r="A226" s="106"/>
      <c r="B226" s="106"/>
      <c r="C226" s="106"/>
      <c r="D226" s="106"/>
      <c r="E226" s="106"/>
      <c r="F226" s="106"/>
      <c r="G226" s="106"/>
      <c r="H226" s="106"/>
    </row>
    <row r="227" spans="1:8" ht="14.25" x14ac:dyDescent="0.2">
      <c r="A227" s="106"/>
      <c r="B227" s="106"/>
      <c r="C227" s="106"/>
      <c r="D227" s="106"/>
      <c r="E227" s="106"/>
      <c r="F227" s="106"/>
      <c r="G227" s="106"/>
      <c r="H227" s="106"/>
    </row>
    <row r="228" spans="1:8" ht="14.25" x14ac:dyDescent="0.2">
      <c r="A228" s="106"/>
      <c r="B228" s="106"/>
      <c r="C228" s="106"/>
      <c r="D228" s="106"/>
      <c r="E228" s="106"/>
      <c r="F228" s="106"/>
      <c r="G228" s="106"/>
      <c r="H228" s="106"/>
    </row>
    <row r="229" spans="1:8" ht="14.25" x14ac:dyDescent="0.2">
      <c r="A229" s="106"/>
      <c r="B229" s="106"/>
      <c r="C229" s="106"/>
      <c r="D229" s="106"/>
      <c r="E229" s="106"/>
      <c r="F229" s="106"/>
      <c r="G229" s="106"/>
      <c r="H229" s="106"/>
    </row>
    <row r="230" spans="1:8" ht="14.25" x14ac:dyDescent="0.2">
      <c r="A230" s="106"/>
      <c r="B230" s="106"/>
      <c r="C230" s="106"/>
      <c r="D230" s="106"/>
      <c r="E230" s="106"/>
      <c r="F230" s="106"/>
      <c r="G230" s="106"/>
      <c r="H230" s="106"/>
    </row>
    <row r="231" spans="1:8" ht="14.25" x14ac:dyDescent="0.2">
      <c r="A231" s="106"/>
      <c r="B231" s="106"/>
      <c r="C231" s="106"/>
      <c r="D231" s="106"/>
      <c r="E231" s="106"/>
      <c r="F231" s="106"/>
      <c r="G231" s="106"/>
      <c r="H231" s="106"/>
    </row>
    <row r="232" spans="1:8" ht="14.25" x14ac:dyDescent="0.2">
      <c r="A232" s="106"/>
      <c r="B232" s="106"/>
      <c r="C232" s="106"/>
      <c r="D232" s="106"/>
      <c r="E232" s="106"/>
      <c r="F232" s="106"/>
      <c r="G232" s="106"/>
      <c r="H232" s="106"/>
    </row>
    <row r="233" spans="1:8" ht="14.25" x14ac:dyDescent="0.2">
      <c r="A233" s="106"/>
      <c r="B233" s="106"/>
      <c r="C233" s="106"/>
      <c r="D233" s="106"/>
      <c r="E233" s="106"/>
      <c r="F233" s="106"/>
      <c r="G233" s="106"/>
      <c r="H233" s="106"/>
    </row>
    <row r="234" spans="1:8" ht="14.25" x14ac:dyDescent="0.2">
      <c r="A234" s="106"/>
      <c r="B234" s="106"/>
      <c r="C234" s="106"/>
      <c r="D234" s="106"/>
      <c r="E234" s="106"/>
      <c r="F234" s="106"/>
      <c r="G234" s="106"/>
      <c r="H234" s="106"/>
    </row>
    <row r="235" spans="1:8" ht="14.25" x14ac:dyDescent="0.2">
      <c r="A235" s="106"/>
      <c r="B235" s="106"/>
      <c r="C235" s="106"/>
      <c r="D235" s="106"/>
      <c r="E235" s="106"/>
      <c r="F235" s="106"/>
      <c r="G235" s="106"/>
      <c r="H235" s="106"/>
    </row>
    <row r="236" spans="1:8" ht="14.25" x14ac:dyDescent="0.2">
      <c r="A236" s="106"/>
      <c r="B236" s="106"/>
      <c r="C236" s="106"/>
      <c r="D236" s="106"/>
      <c r="E236" s="106"/>
      <c r="F236" s="106"/>
      <c r="G236" s="106"/>
      <c r="H236" s="106"/>
    </row>
    <row r="237" spans="1:8" ht="14.25" x14ac:dyDescent="0.2">
      <c r="A237" s="106"/>
      <c r="B237" s="106"/>
      <c r="C237" s="106"/>
      <c r="D237" s="106"/>
      <c r="E237" s="106"/>
      <c r="F237" s="106"/>
      <c r="G237" s="106"/>
      <c r="H237" s="106"/>
    </row>
    <row r="238" spans="1:8" ht="14.25" x14ac:dyDescent="0.2">
      <c r="A238" s="106"/>
      <c r="B238" s="106"/>
      <c r="C238" s="106"/>
      <c r="D238" s="106"/>
      <c r="E238" s="106"/>
      <c r="F238" s="106"/>
      <c r="G238" s="106"/>
      <c r="H238" s="106"/>
    </row>
    <row r="239" spans="1:8" ht="14.25" x14ac:dyDescent="0.2">
      <c r="A239" s="106"/>
      <c r="B239" s="106"/>
      <c r="C239" s="106"/>
      <c r="D239" s="106"/>
      <c r="E239" s="106"/>
      <c r="F239" s="106"/>
      <c r="G239" s="106"/>
      <c r="H239" s="106"/>
    </row>
    <row r="240" spans="1:8" ht="14.25" x14ac:dyDescent="0.2">
      <c r="A240" s="106"/>
      <c r="B240" s="106"/>
      <c r="C240" s="106"/>
      <c r="D240" s="106"/>
      <c r="E240" s="106"/>
      <c r="F240" s="106"/>
      <c r="G240" s="106"/>
      <c r="H240" s="106"/>
    </row>
    <row r="241" spans="1:8" ht="14.25" x14ac:dyDescent="0.2">
      <c r="A241" s="106"/>
      <c r="B241" s="106"/>
      <c r="C241" s="106"/>
      <c r="D241" s="106"/>
      <c r="E241" s="106"/>
      <c r="F241" s="106"/>
      <c r="G241" s="106"/>
      <c r="H241" s="106"/>
    </row>
    <row r="242" spans="1:8" ht="14.25" x14ac:dyDescent="0.2">
      <c r="A242" s="106"/>
      <c r="B242" s="106"/>
      <c r="C242" s="106"/>
      <c r="D242" s="106"/>
      <c r="E242" s="106"/>
      <c r="F242" s="106"/>
      <c r="G242" s="106"/>
      <c r="H242" s="106"/>
    </row>
    <row r="243" spans="1:8" ht="14.25" x14ac:dyDescent="0.2">
      <c r="A243" s="106"/>
      <c r="B243" s="106"/>
      <c r="C243" s="106"/>
      <c r="D243" s="106"/>
      <c r="E243" s="106"/>
      <c r="F243" s="106"/>
      <c r="G243" s="106"/>
      <c r="H243" s="106"/>
    </row>
    <row r="244" spans="1:8" ht="14.25" x14ac:dyDescent="0.2">
      <c r="A244" s="106"/>
      <c r="B244" s="106"/>
      <c r="C244" s="106"/>
      <c r="D244" s="106"/>
      <c r="E244" s="106"/>
      <c r="F244" s="106"/>
      <c r="G244" s="106"/>
      <c r="H244" s="106"/>
    </row>
    <row r="245" spans="1:8" ht="14.25" x14ac:dyDescent="0.2">
      <c r="A245" s="106"/>
      <c r="B245" s="106"/>
      <c r="C245" s="106"/>
      <c r="D245" s="106"/>
      <c r="E245" s="106"/>
      <c r="F245" s="106"/>
      <c r="G245" s="106"/>
      <c r="H245" s="106"/>
    </row>
    <row r="246" spans="1:8" ht="14.25" x14ac:dyDescent="0.2">
      <c r="A246" s="106"/>
      <c r="B246" s="106"/>
      <c r="C246" s="106"/>
      <c r="D246" s="106"/>
      <c r="E246" s="106"/>
      <c r="F246" s="106"/>
      <c r="G246" s="106"/>
      <c r="H246" s="106"/>
    </row>
    <row r="247" spans="1:8" ht="14.25" x14ac:dyDescent="0.2">
      <c r="A247" s="106"/>
      <c r="B247" s="106"/>
      <c r="C247" s="106"/>
      <c r="D247" s="106"/>
      <c r="E247" s="106"/>
      <c r="F247" s="106"/>
      <c r="G247" s="106"/>
      <c r="H247" s="106"/>
    </row>
    <row r="248" spans="1:8" ht="14.25" x14ac:dyDescent="0.2">
      <c r="A248" s="106"/>
      <c r="B248" s="106"/>
      <c r="C248" s="106"/>
      <c r="D248" s="106"/>
      <c r="E248" s="106"/>
      <c r="F248" s="106"/>
      <c r="G248" s="106"/>
      <c r="H248" s="106"/>
    </row>
    <row r="249" spans="1:8" ht="14.25" x14ac:dyDescent="0.2">
      <c r="A249" s="106"/>
      <c r="B249" s="106"/>
      <c r="C249" s="106"/>
      <c r="D249" s="106"/>
      <c r="E249" s="106"/>
      <c r="F249" s="106"/>
      <c r="G249" s="106"/>
      <c r="H249" s="106"/>
    </row>
    <row r="250" spans="1:8" ht="14.25" x14ac:dyDescent="0.2">
      <c r="A250" s="106"/>
      <c r="B250" s="106"/>
      <c r="C250" s="106"/>
      <c r="D250" s="106"/>
      <c r="E250" s="106"/>
      <c r="F250" s="106"/>
      <c r="G250" s="106"/>
      <c r="H250" s="106"/>
    </row>
    <row r="251" spans="1:8" ht="14.25" x14ac:dyDescent="0.2">
      <c r="A251" s="106"/>
      <c r="B251" s="106"/>
      <c r="C251" s="106"/>
      <c r="D251" s="106"/>
      <c r="E251" s="106"/>
      <c r="F251" s="106"/>
      <c r="G251" s="106"/>
      <c r="H251" s="106"/>
    </row>
    <row r="252" spans="1:8" ht="14.25" x14ac:dyDescent="0.2">
      <c r="A252" s="106"/>
      <c r="B252" s="106"/>
      <c r="C252" s="106"/>
      <c r="D252" s="106"/>
      <c r="E252" s="106"/>
      <c r="F252" s="106"/>
      <c r="G252" s="106"/>
      <c r="H252" s="106"/>
    </row>
    <row r="253" spans="1:8" ht="14.25" x14ac:dyDescent="0.2">
      <c r="A253" s="106"/>
      <c r="B253" s="106"/>
      <c r="C253" s="106"/>
      <c r="D253" s="106"/>
      <c r="E253" s="106"/>
      <c r="F253" s="106"/>
      <c r="G253" s="106"/>
      <c r="H253" s="106"/>
    </row>
    <row r="254" spans="1:8" ht="14.25" x14ac:dyDescent="0.2">
      <c r="A254" s="106"/>
      <c r="B254" s="106"/>
      <c r="C254" s="106"/>
      <c r="D254" s="106"/>
      <c r="E254" s="106"/>
      <c r="F254" s="106"/>
      <c r="G254" s="106"/>
      <c r="H254" s="106"/>
    </row>
    <row r="255" spans="1:8" ht="14.25" x14ac:dyDescent="0.2">
      <c r="A255" s="106"/>
      <c r="B255" s="106"/>
      <c r="C255" s="106"/>
      <c r="D255" s="106"/>
      <c r="E255" s="106"/>
      <c r="F255" s="106"/>
      <c r="G255" s="106"/>
      <c r="H255" s="106"/>
    </row>
    <row r="256" spans="1:8" ht="14.25" x14ac:dyDescent="0.2">
      <c r="A256" s="106"/>
      <c r="B256" s="106"/>
      <c r="C256" s="106"/>
      <c r="D256" s="106"/>
      <c r="E256" s="106"/>
      <c r="F256" s="106"/>
      <c r="G256" s="106"/>
      <c r="H256" s="106"/>
    </row>
    <row r="257" spans="1:8" ht="14.25" x14ac:dyDescent="0.2">
      <c r="A257" s="106"/>
      <c r="B257" s="106"/>
      <c r="C257" s="106"/>
      <c r="D257" s="106"/>
      <c r="E257" s="106"/>
      <c r="F257" s="106"/>
      <c r="G257" s="106"/>
      <c r="H257" s="106"/>
    </row>
    <row r="258" spans="1:8" ht="14.25" x14ac:dyDescent="0.2">
      <c r="A258" s="106"/>
      <c r="B258" s="106"/>
      <c r="C258" s="106"/>
      <c r="D258" s="106"/>
      <c r="E258" s="106"/>
      <c r="F258" s="106"/>
      <c r="G258" s="106"/>
      <c r="H258" s="106"/>
    </row>
    <row r="259" spans="1:8" ht="14.25" x14ac:dyDescent="0.2">
      <c r="A259" s="106"/>
      <c r="B259" s="106"/>
      <c r="C259" s="106"/>
      <c r="D259" s="106"/>
      <c r="E259" s="106"/>
      <c r="F259" s="106"/>
      <c r="G259" s="106"/>
      <c r="H259" s="106"/>
    </row>
    <row r="260" spans="1:8" ht="14.25" x14ac:dyDescent="0.2">
      <c r="A260" s="106"/>
      <c r="B260" s="106"/>
      <c r="C260" s="106"/>
      <c r="D260" s="106"/>
      <c r="E260" s="106"/>
      <c r="F260" s="106"/>
      <c r="G260" s="106"/>
      <c r="H260" s="106"/>
    </row>
    <row r="261" spans="1:8" ht="14.25" x14ac:dyDescent="0.2">
      <c r="A261" s="106"/>
      <c r="B261" s="106"/>
      <c r="C261" s="106"/>
      <c r="D261" s="106"/>
      <c r="E261" s="106"/>
      <c r="F261" s="106"/>
      <c r="G261" s="106"/>
      <c r="H261" s="106"/>
    </row>
    <row r="262" spans="1:8" ht="14.25" x14ac:dyDescent="0.2">
      <c r="A262" s="106"/>
      <c r="B262" s="106"/>
      <c r="C262" s="106"/>
      <c r="D262" s="106"/>
      <c r="E262" s="106"/>
      <c r="F262" s="106"/>
      <c r="G262" s="106"/>
      <c r="H262" s="106"/>
    </row>
    <row r="263" spans="1:8" ht="14.25" x14ac:dyDescent="0.2">
      <c r="A263" s="106"/>
      <c r="B263" s="106"/>
      <c r="C263" s="106"/>
      <c r="D263" s="106"/>
      <c r="E263" s="106"/>
      <c r="F263" s="106"/>
      <c r="G263" s="106"/>
      <c r="H263" s="106"/>
    </row>
    <row r="264" spans="1:8" ht="14.25" x14ac:dyDescent="0.2">
      <c r="A264" s="106"/>
      <c r="B264" s="106"/>
      <c r="C264" s="106"/>
      <c r="D264" s="106"/>
      <c r="E264" s="106"/>
      <c r="F264" s="106"/>
      <c r="G264" s="106"/>
      <c r="H264" s="106"/>
    </row>
    <row r="265" spans="1:8" ht="14.25" x14ac:dyDescent="0.2">
      <c r="A265" s="106"/>
      <c r="B265" s="106"/>
      <c r="C265" s="106"/>
      <c r="D265" s="106"/>
      <c r="E265" s="106"/>
      <c r="F265" s="106"/>
      <c r="G265" s="106"/>
      <c r="H265" s="106"/>
    </row>
    <row r="266" spans="1:8" ht="14.25" x14ac:dyDescent="0.2">
      <c r="A266" s="106"/>
      <c r="B266" s="106"/>
      <c r="C266" s="106"/>
      <c r="D266" s="106"/>
      <c r="E266" s="106"/>
      <c r="F266" s="106"/>
      <c r="G266" s="106"/>
      <c r="H266" s="106"/>
    </row>
    <row r="267" spans="1:8" ht="14.25" x14ac:dyDescent="0.2">
      <c r="A267" s="106"/>
      <c r="B267" s="106"/>
      <c r="C267" s="106"/>
      <c r="D267" s="106"/>
      <c r="E267" s="106"/>
      <c r="F267" s="106"/>
      <c r="G267" s="106"/>
      <c r="H267" s="106"/>
    </row>
    <row r="268" spans="1:8" ht="14.25" x14ac:dyDescent="0.2">
      <c r="A268" s="106"/>
      <c r="B268" s="106"/>
      <c r="C268" s="106"/>
      <c r="D268" s="106"/>
      <c r="E268" s="106"/>
      <c r="F268" s="106"/>
      <c r="G268" s="106"/>
      <c r="H268" s="106"/>
    </row>
    <row r="269" spans="1:8" ht="14.25" x14ac:dyDescent="0.2">
      <c r="A269" s="106"/>
      <c r="B269" s="106"/>
      <c r="C269" s="106"/>
      <c r="D269" s="106"/>
      <c r="E269" s="106"/>
      <c r="F269" s="106"/>
      <c r="G269" s="106"/>
      <c r="H269" s="106"/>
    </row>
    <row r="270" spans="1:8" ht="14.25" x14ac:dyDescent="0.2">
      <c r="A270" s="106"/>
      <c r="B270" s="106"/>
      <c r="C270" s="106"/>
      <c r="D270" s="106"/>
      <c r="E270" s="106"/>
      <c r="F270" s="106"/>
      <c r="G270" s="106"/>
      <c r="H270" s="106"/>
    </row>
    <row r="271" spans="1:8" ht="14.25" x14ac:dyDescent="0.2">
      <c r="A271" s="106"/>
      <c r="B271" s="106"/>
      <c r="C271" s="106"/>
      <c r="D271" s="106"/>
      <c r="E271" s="106"/>
      <c r="F271" s="106"/>
      <c r="G271" s="106"/>
      <c r="H271" s="106"/>
    </row>
    <row r="272" spans="1:8" ht="14.25" x14ac:dyDescent="0.2">
      <c r="A272" s="106"/>
      <c r="B272" s="106"/>
      <c r="C272" s="106"/>
      <c r="D272" s="106"/>
      <c r="E272" s="106"/>
      <c r="F272" s="106"/>
      <c r="G272" s="106"/>
      <c r="H272" s="106"/>
    </row>
    <row r="273" spans="1:8" ht="14.25" x14ac:dyDescent="0.2">
      <c r="A273" s="106"/>
      <c r="B273" s="106"/>
      <c r="C273" s="106"/>
      <c r="D273" s="106"/>
      <c r="E273" s="106"/>
      <c r="F273" s="106"/>
      <c r="G273" s="106"/>
      <c r="H273" s="106"/>
    </row>
    <row r="274" spans="1:8" ht="14.25" x14ac:dyDescent="0.2">
      <c r="A274" s="106"/>
      <c r="B274" s="106"/>
      <c r="C274" s="106"/>
      <c r="D274" s="106"/>
      <c r="E274" s="106"/>
      <c r="F274" s="106"/>
      <c r="G274" s="106"/>
      <c r="H274" s="106"/>
    </row>
    <row r="275" spans="1:8" ht="14.25" x14ac:dyDescent="0.2">
      <c r="A275" s="106"/>
      <c r="B275" s="106"/>
      <c r="C275" s="106"/>
      <c r="D275" s="106"/>
      <c r="E275" s="106"/>
      <c r="F275" s="106"/>
      <c r="G275" s="106"/>
      <c r="H275" s="106"/>
    </row>
    <row r="276" spans="1:8" ht="14.25" x14ac:dyDescent="0.2">
      <c r="A276" s="106"/>
      <c r="B276" s="106"/>
      <c r="C276" s="106"/>
      <c r="D276" s="106"/>
      <c r="E276" s="106"/>
      <c r="F276" s="106"/>
      <c r="G276" s="106"/>
      <c r="H276" s="106"/>
    </row>
    <row r="277" spans="1:8" ht="14.25" x14ac:dyDescent="0.2">
      <c r="A277" s="106"/>
      <c r="B277" s="106"/>
      <c r="C277" s="106"/>
      <c r="D277" s="106"/>
      <c r="E277" s="106"/>
      <c r="F277" s="106"/>
      <c r="G277" s="106"/>
      <c r="H277" s="106"/>
    </row>
    <row r="278" spans="1:8" ht="14.25" x14ac:dyDescent="0.2">
      <c r="A278" s="106"/>
      <c r="B278" s="106"/>
      <c r="C278" s="106"/>
      <c r="D278" s="106"/>
      <c r="E278" s="106"/>
      <c r="F278" s="106"/>
      <c r="G278" s="106"/>
      <c r="H278" s="106"/>
    </row>
    <row r="279" spans="1:8" ht="14.25" x14ac:dyDescent="0.2">
      <c r="A279" s="106"/>
      <c r="B279" s="106"/>
      <c r="C279" s="106"/>
      <c r="D279" s="106"/>
      <c r="E279" s="106"/>
      <c r="F279" s="106"/>
      <c r="G279" s="106"/>
      <c r="H279" s="106"/>
    </row>
    <row r="280" spans="1:8" ht="14.25" x14ac:dyDescent="0.2">
      <c r="A280" s="106"/>
      <c r="B280" s="106"/>
      <c r="C280" s="106"/>
      <c r="D280" s="106"/>
      <c r="E280" s="106"/>
      <c r="F280" s="106"/>
      <c r="G280" s="106"/>
      <c r="H280" s="106"/>
    </row>
    <row r="281" spans="1:8" ht="14.25" x14ac:dyDescent="0.2">
      <c r="A281" s="106"/>
      <c r="B281" s="106"/>
      <c r="C281" s="106"/>
      <c r="D281" s="106"/>
      <c r="E281" s="106"/>
      <c r="F281" s="106"/>
      <c r="G281" s="106"/>
      <c r="H281" s="106"/>
    </row>
    <row r="282" spans="1:8" ht="14.25" x14ac:dyDescent="0.2">
      <c r="A282" s="106"/>
      <c r="B282" s="106"/>
      <c r="C282" s="106"/>
      <c r="D282" s="106"/>
      <c r="E282" s="106"/>
      <c r="F282" s="106"/>
      <c r="G282" s="106"/>
      <c r="H282" s="106"/>
    </row>
    <row r="283" spans="1:8" ht="14.25" x14ac:dyDescent="0.2">
      <c r="A283" s="106"/>
      <c r="B283" s="106"/>
      <c r="C283" s="106"/>
      <c r="D283" s="106"/>
      <c r="E283" s="106"/>
      <c r="F283" s="106"/>
      <c r="G283" s="106"/>
      <c r="H283" s="106"/>
    </row>
    <row r="284" spans="1:8" ht="14.25" x14ac:dyDescent="0.2">
      <c r="A284" s="106"/>
      <c r="B284" s="106"/>
      <c r="C284" s="106"/>
      <c r="D284" s="106"/>
      <c r="E284" s="106"/>
      <c r="F284" s="106"/>
      <c r="G284" s="106"/>
      <c r="H284" s="106"/>
    </row>
    <row r="285" spans="1:8" ht="14.25" x14ac:dyDescent="0.2">
      <c r="A285" s="106"/>
      <c r="B285" s="106"/>
      <c r="C285" s="106"/>
      <c r="D285" s="106"/>
      <c r="E285" s="106"/>
      <c r="F285" s="106"/>
      <c r="G285" s="106"/>
      <c r="H285" s="106"/>
    </row>
    <row r="286" spans="1:8" ht="14.25" x14ac:dyDescent="0.2">
      <c r="A286" s="106"/>
      <c r="B286" s="106"/>
      <c r="C286" s="106"/>
      <c r="D286" s="106"/>
      <c r="E286" s="106"/>
      <c r="F286" s="106"/>
      <c r="G286" s="106"/>
      <c r="H286" s="106"/>
    </row>
    <row r="287" spans="1:8" ht="14.25" x14ac:dyDescent="0.2">
      <c r="A287" s="106"/>
      <c r="B287" s="106"/>
      <c r="C287" s="106"/>
      <c r="D287" s="106"/>
      <c r="E287" s="106"/>
      <c r="F287" s="106"/>
      <c r="G287" s="106"/>
      <c r="H287" s="106"/>
    </row>
    <row r="288" spans="1:8" ht="14.25" x14ac:dyDescent="0.2">
      <c r="A288" s="106"/>
      <c r="B288" s="106"/>
      <c r="C288" s="106"/>
      <c r="D288" s="106"/>
      <c r="E288" s="106"/>
      <c r="F288" s="106"/>
      <c r="G288" s="106"/>
      <c r="H288" s="106"/>
    </row>
    <row r="289" spans="1:8" ht="14.25" x14ac:dyDescent="0.2">
      <c r="A289" s="106"/>
      <c r="B289" s="106"/>
      <c r="C289" s="106"/>
      <c r="D289" s="106"/>
      <c r="E289" s="106"/>
      <c r="F289" s="106"/>
      <c r="G289" s="106"/>
      <c r="H289" s="106"/>
    </row>
    <row r="290" spans="1:8" ht="14.25" x14ac:dyDescent="0.2">
      <c r="A290" s="106"/>
      <c r="B290" s="106"/>
      <c r="C290" s="106"/>
      <c r="D290" s="106"/>
      <c r="E290" s="106"/>
      <c r="F290" s="106"/>
      <c r="G290" s="106"/>
      <c r="H290" s="106"/>
    </row>
    <row r="291" spans="1:8" ht="14.25" x14ac:dyDescent="0.2">
      <c r="A291" s="106"/>
      <c r="B291" s="106"/>
      <c r="C291" s="106"/>
      <c r="D291" s="106"/>
      <c r="E291" s="106"/>
      <c r="F291" s="106"/>
      <c r="G291" s="106"/>
      <c r="H291" s="106"/>
    </row>
    <row r="292" spans="1:8" ht="14.25" x14ac:dyDescent="0.2">
      <c r="A292" s="106"/>
      <c r="B292" s="106"/>
      <c r="C292" s="106"/>
      <c r="D292" s="106"/>
      <c r="E292" s="106"/>
      <c r="F292" s="106"/>
      <c r="G292" s="106"/>
      <c r="H292" s="106"/>
    </row>
    <row r="293" spans="1:8" ht="14.25" x14ac:dyDescent="0.2">
      <c r="A293" s="106"/>
      <c r="B293" s="106"/>
      <c r="C293" s="106"/>
      <c r="D293" s="106"/>
      <c r="E293" s="106"/>
      <c r="F293" s="106"/>
      <c r="G293" s="106"/>
      <c r="H293" s="106"/>
    </row>
    <row r="294" spans="1:8" ht="14.25" x14ac:dyDescent="0.2">
      <c r="A294" s="106"/>
      <c r="B294" s="106"/>
      <c r="C294" s="106"/>
      <c r="D294" s="106"/>
      <c r="E294" s="106"/>
      <c r="F294" s="106"/>
      <c r="G294" s="106"/>
      <c r="H294" s="106"/>
    </row>
    <row r="295" spans="1:8" ht="14.25" x14ac:dyDescent="0.2">
      <c r="A295" s="106"/>
      <c r="B295" s="106"/>
      <c r="C295" s="106"/>
      <c r="D295" s="106"/>
      <c r="E295" s="106"/>
      <c r="F295" s="106"/>
      <c r="G295" s="106"/>
      <c r="H295" s="106"/>
    </row>
    <row r="296" spans="1:8" ht="14.25" x14ac:dyDescent="0.2">
      <c r="A296" s="106"/>
      <c r="B296" s="106"/>
      <c r="C296" s="106"/>
      <c r="D296" s="106"/>
      <c r="E296" s="106"/>
      <c r="F296" s="106"/>
      <c r="G296" s="106"/>
      <c r="H296" s="106"/>
    </row>
    <row r="297" spans="1:8" ht="14.25" x14ac:dyDescent="0.2">
      <c r="A297" s="106"/>
      <c r="B297" s="106"/>
      <c r="C297" s="106"/>
      <c r="D297" s="106"/>
      <c r="E297" s="106"/>
      <c r="F297" s="106"/>
      <c r="G297" s="106"/>
      <c r="H297" s="106"/>
    </row>
    <row r="298" spans="1:8" ht="14.25" x14ac:dyDescent="0.2">
      <c r="A298" s="106"/>
      <c r="B298" s="106"/>
      <c r="C298" s="106"/>
      <c r="D298" s="106"/>
      <c r="E298" s="106"/>
      <c r="F298" s="106"/>
      <c r="G298" s="106"/>
      <c r="H298" s="106"/>
    </row>
    <row r="299" spans="1:8" ht="14.25" x14ac:dyDescent="0.2">
      <c r="A299" s="106"/>
      <c r="B299" s="106"/>
      <c r="C299" s="106"/>
      <c r="D299" s="106"/>
      <c r="E299" s="106"/>
      <c r="F299" s="106"/>
      <c r="G299" s="106"/>
      <c r="H299" s="106"/>
    </row>
    <row r="300" spans="1:8" ht="14.25" x14ac:dyDescent="0.2">
      <c r="A300" s="106"/>
      <c r="B300" s="106"/>
      <c r="C300" s="106"/>
      <c r="D300" s="106"/>
      <c r="E300" s="106"/>
      <c r="F300" s="106"/>
      <c r="G300" s="106"/>
      <c r="H300" s="106"/>
    </row>
    <row r="301" spans="1:8" ht="14.25" x14ac:dyDescent="0.2">
      <c r="A301" s="106"/>
      <c r="B301" s="106"/>
      <c r="C301" s="106"/>
      <c r="D301" s="106"/>
      <c r="E301" s="106"/>
      <c r="F301" s="106"/>
      <c r="G301" s="106"/>
      <c r="H301" s="106"/>
    </row>
    <row r="302" spans="1:8" ht="14.25" x14ac:dyDescent="0.2">
      <c r="A302" s="106"/>
      <c r="B302" s="106"/>
      <c r="C302" s="106"/>
      <c r="D302" s="106"/>
      <c r="E302" s="106"/>
      <c r="F302" s="106"/>
      <c r="G302" s="106"/>
      <c r="H302" s="106"/>
    </row>
    <row r="303" spans="1:8" ht="14.25" x14ac:dyDescent="0.2">
      <c r="A303" s="106"/>
      <c r="B303" s="106"/>
      <c r="C303" s="106"/>
      <c r="D303" s="106"/>
      <c r="E303" s="106"/>
      <c r="F303" s="106"/>
      <c r="G303" s="106"/>
      <c r="H303" s="106"/>
    </row>
    <row r="304" spans="1:8" ht="14.25" x14ac:dyDescent="0.2">
      <c r="A304" s="106"/>
      <c r="B304" s="106"/>
      <c r="C304" s="106"/>
      <c r="D304" s="106"/>
      <c r="E304" s="106"/>
      <c r="F304" s="106"/>
      <c r="G304" s="106"/>
      <c r="H304" s="106"/>
    </row>
    <row r="305" spans="1:8" ht="14.25" x14ac:dyDescent="0.2">
      <c r="A305" s="106"/>
      <c r="B305" s="106"/>
      <c r="C305" s="106"/>
      <c r="D305" s="106"/>
      <c r="E305" s="106"/>
      <c r="F305" s="106"/>
      <c r="G305" s="106"/>
      <c r="H305" s="106"/>
    </row>
    <row r="306" spans="1:8" ht="14.25" x14ac:dyDescent="0.2">
      <c r="A306" s="106"/>
      <c r="B306" s="106"/>
      <c r="C306" s="106"/>
      <c r="D306" s="106"/>
      <c r="E306" s="106"/>
      <c r="F306" s="106"/>
      <c r="G306" s="106"/>
      <c r="H306" s="106"/>
    </row>
    <row r="307" spans="1:8" ht="14.25" x14ac:dyDescent="0.2">
      <c r="A307" s="106"/>
      <c r="B307" s="106"/>
      <c r="C307" s="106"/>
      <c r="D307" s="106"/>
      <c r="E307" s="106"/>
      <c r="F307" s="106"/>
      <c r="G307" s="106"/>
      <c r="H307" s="106"/>
    </row>
    <row r="308" spans="1:8" ht="14.25" x14ac:dyDescent="0.2">
      <c r="A308" s="106"/>
      <c r="B308" s="106"/>
      <c r="C308" s="106"/>
      <c r="D308" s="106"/>
      <c r="E308" s="106"/>
      <c r="F308" s="106"/>
      <c r="G308" s="106"/>
      <c r="H308" s="106"/>
    </row>
    <row r="309" spans="1:8" ht="14.25" x14ac:dyDescent="0.2">
      <c r="A309" s="106"/>
      <c r="B309" s="106"/>
      <c r="C309" s="106"/>
      <c r="D309" s="106"/>
      <c r="E309" s="106"/>
      <c r="F309" s="106"/>
      <c r="G309" s="106"/>
      <c r="H309" s="106"/>
    </row>
    <row r="310" spans="1:8" ht="14.25" x14ac:dyDescent="0.2">
      <c r="A310" s="106"/>
      <c r="B310" s="106"/>
      <c r="C310" s="106"/>
      <c r="D310" s="106"/>
      <c r="E310" s="106"/>
      <c r="F310" s="106"/>
      <c r="G310" s="106"/>
      <c r="H310" s="106"/>
    </row>
    <row r="311" spans="1:8" ht="14.25" x14ac:dyDescent="0.2">
      <c r="A311" s="106"/>
      <c r="B311" s="106"/>
      <c r="C311" s="106"/>
      <c r="D311" s="106"/>
      <c r="E311" s="106"/>
      <c r="F311" s="106"/>
      <c r="G311" s="106"/>
      <c r="H311" s="106"/>
    </row>
    <row r="312" spans="1:8" ht="14.25" x14ac:dyDescent="0.2">
      <c r="A312" s="106"/>
      <c r="B312" s="106"/>
      <c r="C312" s="106"/>
      <c r="D312" s="106"/>
      <c r="E312" s="106"/>
      <c r="F312" s="106"/>
      <c r="G312" s="106"/>
      <c r="H312" s="106"/>
    </row>
    <row r="313" spans="1:8" ht="14.25" x14ac:dyDescent="0.2">
      <c r="A313" s="106"/>
      <c r="B313" s="106"/>
      <c r="C313" s="106"/>
      <c r="D313" s="106"/>
      <c r="E313" s="106"/>
      <c r="F313" s="106"/>
      <c r="G313" s="106"/>
      <c r="H313" s="106"/>
    </row>
    <row r="314" spans="1:8" ht="14.25" x14ac:dyDescent="0.2">
      <c r="A314" s="106"/>
      <c r="B314" s="106"/>
      <c r="C314" s="106"/>
      <c r="D314" s="106"/>
      <c r="E314" s="106"/>
      <c r="F314" s="106"/>
      <c r="G314" s="106"/>
      <c r="H314" s="106"/>
    </row>
    <row r="315" spans="1:8" ht="14.25" x14ac:dyDescent="0.2">
      <c r="A315" s="106"/>
      <c r="B315" s="106"/>
      <c r="C315" s="106"/>
      <c r="D315" s="106"/>
      <c r="E315" s="106"/>
      <c r="F315" s="106"/>
      <c r="G315" s="106"/>
      <c r="H315" s="106"/>
    </row>
    <row r="316" spans="1:8" ht="14.25" x14ac:dyDescent="0.2">
      <c r="A316" s="106"/>
      <c r="B316" s="106"/>
      <c r="C316" s="106"/>
      <c r="D316" s="106"/>
      <c r="E316" s="106"/>
      <c r="F316" s="106"/>
      <c r="G316" s="106"/>
      <c r="H316" s="106"/>
    </row>
    <row r="317" spans="1:8" ht="14.25" x14ac:dyDescent="0.2">
      <c r="A317" s="106"/>
      <c r="B317" s="106"/>
      <c r="C317" s="106"/>
      <c r="D317" s="106"/>
      <c r="E317" s="106"/>
      <c r="F317" s="106"/>
      <c r="G317" s="106"/>
      <c r="H317" s="106"/>
    </row>
    <row r="318" spans="1:8" ht="14.25" x14ac:dyDescent="0.2">
      <c r="A318" s="106"/>
      <c r="B318" s="106"/>
      <c r="C318" s="106"/>
      <c r="D318" s="106"/>
      <c r="E318" s="106"/>
      <c r="F318" s="106"/>
      <c r="G318" s="106"/>
      <c r="H318" s="106"/>
    </row>
    <row r="319" spans="1:8" ht="14.25" x14ac:dyDescent="0.2">
      <c r="A319" s="106"/>
      <c r="B319" s="106"/>
      <c r="C319" s="106"/>
      <c r="D319" s="106"/>
    </row>
    <row r="320" spans="1:8" ht="14.25" x14ac:dyDescent="0.2">
      <c r="A320" s="106"/>
      <c r="B320" s="106"/>
      <c r="C320" s="106"/>
      <c r="D320" s="106"/>
    </row>
  </sheetData>
  <mergeCells count="19">
    <mergeCell ref="A32:F32"/>
    <mergeCell ref="A33:F33"/>
    <mergeCell ref="A34:F34"/>
    <mergeCell ref="I4:J4"/>
    <mergeCell ref="I5:J5"/>
    <mergeCell ref="A22:D22"/>
    <mergeCell ref="I3:J3"/>
    <mergeCell ref="A5:D5"/>
    <mergeCell ref="A3:D3"/>
    <mergeCell ref="A1:D1"/>
    <mergeCell ref="A20:D20"/>
    <mergeCell ref="G6:G7"/>
    <mergeCell ref="E1:E28"/>
    <mergeCell ref="G15:G17"/>
    <mergeCell ref="G9:G12"/>
    <mergeCell ref="G19:G20"/>
    <mergeCell ref="G24:G26"/>
    <mergeCell ref="A2:D2"/>
    <mergeCell ref="A7:D7"/>
  </mergeCells>
  <phoneticPr fontId="0" type="noConversion"/>
  <printOptions horizontalCentered="1"/>
  <pageMargins left="0" right="0" top="0.35" bottom="0.35" header="0.5" footer="0.35"/>
  <pageSetup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workbookViewId="0">
      <selection activeCell="D13" sqref="D13"/>
    </sheetView>
  </sheetViews>
  <sheetFormatPr defaultColWidth="8.7109375" defaultRowHeight="15" x14ac:dyDescent="0.25"/>
  <cols>
    <col min="1" max="1" width="4.140625" style="383" customWidth="1"/>
    <col min="2" max="2" width="15.85546875" style="383" customWidth="1"/>
    <col min="3" max="3" width="8.7109375" style="383"/>
    <col min="4" max="4" width="15.5703125" style="383" customWidth="1"/>
    <col min="5" max="7" width="8.7109375" style="383"/>
    <col min="8" max="8" width="17.7109375" style="383" customWidth="1"/>
    <col min="9" max="12" width="8.7109375" style="383"/>
    <col min="13" max="13" width="0" style="383" hidden="1" customWidth="1"/>
    <col min="14" max="16384" width="8.7109375" style="383"/>
  </cols>
  <sheetData>
    <row r="1" spans="1:21" x14ac:dyDescent="0.25">
      <c r="A1" s="651" t="s">
        <v>987</v>
      </c>
      <c r="B1" s="651"/>
      <c r="C1" s="651"/>
      <c r="D1" s="651"/>
      <c r="E1" s="651"/>
      <c r="F1" s="651"/>
      <c r="G1" s="651"/>
      <c r="H1" s="651"/>
      <c r="I1" s="651"/>
    </row>
    <row r="2" spans="1:21" ht="6.6" customHeight="1" x14ac:dyDescent="0.25"/>
    <row r="3" spans="1:21" x14ac:dyDescent="0.25">
      <c r="A3" s="652" t="s">
        <v>988</v>
      </c>
      <c r="B3" s="652"/>
      <c r="C3" s="652"/>
      <c r="D3" s="652"/>
      <c r="E3" s="652"/>
      <c r="F3" s="652"/>
      <c r="G3" s="652"/>
      <c r="H3" s="652"/>
      <c r="I3" s="652"/>
      <c r="K3" s="384" t="s">
        <v>989</v>
      </c>
    </row>
    <row r="4" spans="1:21" x14ac:dyDescent="0.25">
      <c r="K4" s="384" t="s">
        <v>990</v>
      </c>
    </row>
    <row r="5" spans="1:21" ht="44.1" customHeight="1" x14ac:dyDescent="0.25">
      <c r="A5" s="653" t="str">
        <f>CONCATENATE("WHEREAS, Nebraska Revised Statute 77-1632 and 77-1633 provides that the Governing Body of the ",'Basic Data Input'!B7," passes by a majority vote a resolution or ordinance setting the tax request; and")</f>
        <v>WHEREAS, Nebraska Revised Statute 77-1632 and 77-1633 provides that the Governing Body of the City of Plainview passes by a majority vote a resolution or ordinance setting the tax request; and</v>
      </c>
      <c r="B5" s="653"/>
      <c r="C5" s="653"/>
      <c r="D5" s="653"/>
      <c r="E5" s="653"/>
      <c r="F5" s="653"/>
      <c r="G5" s="653"/>
      <c r="H5" s="653"/>
      <c r="I5" s="653"/>
      <c r="L5" s="385"/>
      <c r="M5" s="385"/>
      <c r="N5" s="385"/>
      <c r="O5" s="385"/>
      <c r="P5" s="385"/>
      <c r="Q5" s="385"/>
      <c r="R5" s="385"/>
      <c r="S5" s="385"/>
      <c r="T5" s="385"/>
      <c r="U5" s="385"/>
    </row>
    <row r="6" spans="1:21" ht="6.95" customHeight="1" x14ac:dyDescent="0.25"/>
    <row r="7" spans="1:21" ht="31.5" customHeight="1" x14ac:dyDescent="0.25">
      <c r="A7" s="653" t="s">
        <v>991</v>
      </c>
      <c r="B7" s="653"/>
      <c r="C7" s="653"/>
      <c r="D7" s="653"/>
      <c r="E7" s="653"/>
      <c r="F7" s="653"/>
      <c r="G7" s="653"/>
      <c r="H7" s="653"/>
      <c r="I7" s="653"/>
      <c r="L7" s="385"/>
      <c r="M7" s="385"/>
      <c r="N7" s="385"/>
      <c r="O7" s="385"/>
      <c r="P7" s="385"/>
      <c r="Q7" s="385"/>
      <c r="R7" s="385"/>
      <c r="S7" s="385"/>
      <c r="T7" s="385"/>
      <c r="U7" s="385"/>
    </row>
    <row r="8" spans="1:21" ht="6.6" customHeight="1" x14ac:dyDescent="0.25"/>
    <row r="9" spans="1:21" x14ac:dyDescent="0.25">
      <c r="A9" s="383" t="str">
        <f>CONCATENATE("NOW, THEREFORE, the Governing Body of the ",'Basic Data Input'!B7, " resolves that:")</f>
        <v>NOW, THEREFORE, the Governing Body of the City of Plainview resolves that:</v>
      </c>
    </row>
    <row r="10" spans="1:21" ht="6.95" customHeight="1" x14ac:dyDescent="0.25"/>
    <row r="11" spans="1:21" x14ac:dyDescent="0.25">
      <c r="A11" s="386" t="s">
        <v>992</v>
      </c>
      <c r="B11" s="383" t="s">
        <v>1104</v>
      </c>
      <c r="L11" s="386"/>
    </row>
    <row r="12" spans="1:21" ht="9" customHeight="1" x14ac:dyDescent="0.25">
      <c r="A12" s="386"/>
      <c r="L12" s="386"/>
    </row>
    <row r="13" spans="1:21" x14ac:dyDescent="0.25">
      <c r="A13" s="386"/>
      <c r="B13" s="387"/>
      <c r="C13" s="388" t="s">
        <v>993</v>
      </c>
      <c r="D13" s="389">
        <f>'Page 2-A'!C12</f>
        <v>374399.15</v>
      </c>
      <c r="L13" s="386"/>
    </row>
    <row r="14" spans="1:21" x14ac:dyDescent="0.25">
      <c r="A14" s="386"/>
      <c r="B14" s="387"/>
      <c r="C14" s="388" t="s">
        <v>994</v>
      </c>
      <c r="D14" s="389">
        <f>'Page 2-A'!C13</f>
        <v>88957.5</v>
      </c>
      <c r="L14" s="386"/>
    </row>
    <row r="15" spans="1:21" x14ac:dyDescent="0.25">
      <c r="A15" s="386"/>
      <c r="B15" s="390"/>
      <c r="C15" s="390"/>
      <c r="D15" s="389"/>
      <c r="L15" s="386"/>
    </row>
    <row r="16" spans="1:21" x14ac:dyDescent="0.25">
      <c r="A16" s="386"/>
      <c r="B16" s="390"/>
      <c r="C16" s="390"/>
      <c r="D16" s="389"/>
      <c r="L16" s="386"/>
    </row>
    <row r="17" spans="1:21" x14ac:dyDescent="0.25">
      <c r="A17" s="391"/>
      <c r="L17" s="391"/>
    </row>
    <row r="18" spans="1:21" x14ac:dyDescent="0.25">
      <c r="A18" s="386" t="s">
        <v>995</v>
      </c>
      <c r="B18" s="383" t="str">
        <f>(CONCATENATE("The total assessed value of property differs from last year’s total assessed value by ",ROUND('Combo Hearing'!D26*100,2)," percent."))</f>
        <v>The total assessed value of property differs from last year’s total assessed value by 8.72 percent.</v>
      </c>
      <c r="L18" s="386"/>
      <c r="M18" s="392" t="s">
        <v>996</v>
      </c>
    </row>
    <row r="19" spans="1:21" x14ac:dyDescent="0.25">
      <c r="A19" s="391"/>
      <c r="L19" s="391"/>
    </row>
    <row r="20" spans="1:21" ht="30.6" customHeight="1" x14ac:dyDescent="0.25">
      <c r="A20" s="393" t="s">
        <v>997</v>
      </c>
      <c r="B20" s="653" t="str">
        <f>CONCATENATE("The tax rate which would levy the same amount of property taxes as last year, when multiplied by the new total assessed value of property would be ",'Combo Hearing'!B28," per $100 of assessed value.")</f>
        <v>The tax rate which would levy the same amount of property taxes as last year, when multiplied by the new total assessed value of property would be 0.564255 per $100 of assessed value.</v>
      </c>
      <c r="C20" s="653"/>
      <c r="D20" s="653"/>
      <c r="E20" s="653"/>
      <c r="F20" s="653"/>
      <c r="G20" s="653"/>
      <c r="H20" s="653"/>
      <c r="I20" s="653"/>
      <c r="L20" s="393"/>
      <c r="M20" s="385"/>
      <c r="N20" s="385"/>
      <c r="O20" s="385"/>
      <c r="P20" s="385"/>
      <c r="Q20" s="385"/>
      <c r="R20" s="385"/>
      <c r="S20" s="385"/>
      <c r="T20" s="385"/>
      <c r="U20" s="385"/>
    </row>
    <row r="21" spans="1:21" x14ac:dyDescent="0.25">
      <c r="A21" s="391"/>
      <c r="L21" s="391"/>
    </row>
    <row r="22" spans="1:21" ht="30.95" customHeight="1" x14ac:dyDescent="0.25">
      <c r="A22" s="393" t="s">
        <v>998</v>
      </c>
      <c r="B22" s="653" t="str">
        <f>CONCATENATE("The ",'Basic Data Input'!B7," proposes to adopt a property tax request that will cause its tax rate to be ",'Combo Hearing'!C27," per $100 of assessed value.")</f>
        <v>The City of Plainview proposes to adopt a property tax request that will cause its tax rate to be 0.61405 per $100 of assessed value.</v>
      </c>
      <c r="C22" s="653"/>
      <c r="D22" s="653"/>
      <c r="E22" s="653"/>
      <c r="F22" s="653"/>
      <c r="G22" s="653"/>
      <c r="H22" s="653"/>
      <c r="I22" s="653"/>
      <c r="L22" s="393"/>
      <c r="M22" s="385"/>
      <c r="N22" s="385"/>
      <c r="O22" s="385"/>
      <c r="P22" s="385"/>
      <c r="Q22" s="385"/>
      <c r="R22" s="385"/>
      <c r="S22" s="385"/>
      <c r="T22" s="385"/>
      <c r="U22" s="385"/>
    </row>
    <row r="23" spans="1:21" x14ac:dyDescent="0.25">
      <c r="A23" s="391"/>
      <c r="L23" s="391"/>
    </row>
    <row r="24" spans="1:21" ht="38.1" customHeight="1" x14ac:dyDescent="0.25">
      <c r="A24" s="393" t="s">
        <v>999</v>
      </c>
      <c r="B24" s="653" t="str">
        <f>CONCATENATE("Based on the proposed property tax request and changes in other revenue, the total operating budget of the ",'Basic Data Input'!B7," will increase (or decrease) last year’s budget by ",ROUND(('Combo Hearing'!D24*100),2)," percent.")</f>
        <v>Based on the proposed property tax request and changes in other revenue, the total operating budget of the City of Plainview will increase (or decrease) last year’s budget by 23.45 percent.</v>
      </c>
      <c r="C24" s="653"/>
      <c r="D24" s="653"/>
      <c r="E24" s="653"/>
      <c r="F24" s="653"/>
      <c r="G24" s="653"/>
      <c r="H24" s="653"/>
      <c r="I24" s="653"/>
      <c r="L24" s="393"/>
      <c r="M24" s="385"/>
      <c r="N24" s="385"/>
      <c r="O24" s="385"/>
      <c r="P24" s="385"/>
      <c r="Q24" s="385"/>
      <c r="R24" s="385"/>
      <c r="S24" s="385"/>
      <c r="T24" s="385"/>
      <c r="U24" s="385"/>
    </row>
    <row r="25" spans="1:21" ht="11.1" customHeight="1" x14ac:dyDescent="0.25">
      <c r="A25" s="391"/>
      <c r="L25" s="391"/>
    </row>
    <row r="26" spans="1:21" x14ac:dyDescent="0.25">
      <c r="A26" s="386" t="s">
        <v>1000</v>
      </c>
      <c r="B26" s="383" t="s">
        <v>1105</v>
      </c>
      <c r="L26" s="386"/>
    </row>
    <row r="27" spans="1:21" x14ac:dyDescent="0.25">
      <c r="A27" s="391"/>
    </row>
    <row r="28" spans="1:21" x14ac:dyDescent="0.25">
      <c r="A28" s="394" t="s">
        <v>1001</v>
      </c>
      <c r="B28" s="395"/>
      <c r="C28" s="395"/>
      <c r="D28" s="395"/>
      <c r="E28" s="395"/>
      <c r="F28" s="395"/>
      <c r="G28" s="395"/>
      <c r="H28" s="395"/>
    </row>
    <row r="29" spans="1:21" x14ac:dyDescent="0.25">
      <c r="A29" s="396"/>
      <c r="B29" s="395"/>
      <c r="C29" s="395"/>
      <c r="D29" s="395"/>
      <c r="E29" s="395"/>
      <c r="F29" s="395"/>
      <c r="G29" s="395"/>
      <c r="H29" s="395"/>
    </row>
    <row r="30" spans="1:21" x14ac:dyDescent="0.25">
      <c r="A30" s="654" t="s">
        <v>1002</v>
      </c>
      <c r="B30" s="654"/>
      <c r="C30" s="654"/>
      <c r="D30" s="395"/>
      <c r="E30" s="655" t="s">
        <v>1003</v>
      </c>
      <c r="F30" s="655"/>
      <c r="G30" s="655"/>
      <c r="H30" s="395"/>
    </row>
    <row r="31" spans="1:21" x14ac:dyDescent="0.25">
      <c r="A31" s="649"/>
      <c r="B31" s="649"/>
      <c r="C31" s="649"/>
      <c r="D31" s="395"/>
      <c r="E31" s="649"/>
      <c r="F31" s="649"/>
      <c r="G31" s="649"/>
      <c r="H31" s="395"/>
    </row>
    <row r="32" spans="1:21" x14ac:dyDescent="0.25">
      <c r="A32" s="649"/>
      <c r="B32" s="649"/>
      <c r="C32" s="649"/>
      <c r="D32" s="395"/>
      <c r="E32" s="649"/>
      <c r="F32" s="649"/>
      <c r="G32" s="649"/>
      <c r="H32" s="395"/>
    </row>
    <row r="33" spans="1:9" x14ac:dyDescent="0.25">
      <c r="A33" s="649"/>
      <c r="B33" s="649"/>
      <c r="C33" s="649"/>
      <c r="D33" s="395"/>
      <c r="E33" s="649"/>
      <c r="F33" s="649"/>
      <c r="G33" s="649"/>
      <c r="H33" s="395"/>
    </row>
    <row r="34" spans="1:9" x14ac:dyDescent="0.25">
      <c r="A34" s="649"/>
      <c r="B34" s="649"/>
      <c r="C34" s="649"/>
      <c r="D34" s="395"/>
      <c r="E34" s="649"/>
      <c r="F34" s="649"/>
      <c r="G34" s="649"/>
      <c r="H34" s="395"/>
    </row>
    <row r="35" spans="1:9" x14ac:dyDescent="0.25">
      <c r="A35" s="649"/>
      <c r="B35" s="649"/>
      <c r="C35" s="649"/>
      <c r="D35" s="395"/>
      <c r="E35" s="649"/>
      <c r="F35" s="649"/>
      <c r="G35" s="649"/>
      <c r="H35" s="395"/>
    </row>
    <row r="36" spans="1:9" x14ac:dyDescent="0.25">
      <c r="A36" s="649"/>
      <c r="B36" s="649"/>
      <c r="C36" s="649"/>
      <c r="D36" s="395"/>
      <c r="E36" s="649"/>
      <c r="F36" s="649"/>
      <c r="G36" s="649"/>
      <c r="H36" s="395"/>
    </row>
    <row r="37" spans="1:9" x14ac:dyDescent="0.25">
      <c r="A37" s="649"/>
      <c r="B37" s="649"/>
      <c r="C37" s="649"/>
      <c r="D37" s="395"/>
      <c r="E37" s="649"/>
      <c r="F37" s="649"/>
      <c r="G37" s="649"/>
      <c r="H37" s="395"/>
    </row>
    <row r="38" spans="1:9" x14ac:dyDescent="0.25">
      <c r="A38" s="395"/>
      <c r="B38" s="395"/>
      <c r="C38" s="395"/>
      <c r="D38" s="395"/>
      <c r="E38" s="395"/>
      <c r="F38" s="395"/>
      <c r="G38" s="395"/>
      <c r="H38" s="395"/>
    </row>
    <row r="39" spans="1:9" x14ac:dyDescent="0.25">
      <c r="B39" s="395"/>
      <c r="C39" s="395"/>
      <c r="D39" s="395"/>
      <c r="E39" s="395"/>
      <c r="F39" s="395"/>
      <c r="G39" s="395"/>
      <c r="H39" s="395"/>
    </row>
    <row r="41" spans="1:9" x14ac:dyDescent="0.25">
      <c r="A41" s="395" t="s">
        <v>1106</v>
      </c>
    </row>
    <row r="43" spans="1:9" ht="39.950000000000003" customHeight="1" x14ac:dyDescent="0.25">
      <c r="A43" s="650" t="s">
        <v>1004</v>
      </c>
      <c r="B43" s="650"/>
      <c r="C43" s="650"/>
      <c r="D43" s="650"/>
      <c r="E43" s="650"/>
      <c r="F43" s="650"/>
      <c r="G43" s="650"/>
      <c r="H43" s="650"/>
      <c r="I43" s="650"/>
    </row>
    <row r="44" spans="1:9" ht="47.45" customHeight="1" x14ac:dyDescent="0.25">
      <c r="A44" s="648" t="s">
        <v>1058</v>
      </c>
      <c r="B44" s="648"/>
      <c r="C44" s="648"/>
      <c r="D44" s="648"/>
      <c r="E44" s="648"/>
      <c r="F44" s="648"/>
      <c r="G44" s="648"/>
      <c r="H44" s="648"/>
      <c r="I44" s="648"/>
    </row>
  </sheetData>
  <sheetProtection sheet="1" formatCells="0" formatColumns="0" formatRows="0" insertColumns="0" insertRows="0"/>
  <mergeCells count="25">
    <mergeCell ref="A32:C32"/>
    <mergeCell ref="E32:G32"/>
    <mergeCell ref="A1:I1"/>
    <mergeCell ref="A3:I3"/>
    <mergeCell ref="A5:I5"/>
    <mergeCell ref="A7:I7"/>
    <mergeCell ref="B20:I20"/>
    <mergeCell ref="B22:I22"/>
    <mergeCell ref="B24:I24"/>
    <mergeCell ref="A30:C30"/>
    <mergeCell ref="E30:G30"/>
    <mergeCell ref="A31:C31"/>
    <mergeCell ref="E31:G31"/>
    <mergeCell ref="A44:I44"/>
    <mergeCell ref="A33:C33"/>
    <mergeCell ref="E33:G33"/>
    <mergeCell ref="A34:C34"/>
    <mergeCell ref="E34:G34"/>
    <mergeCell ref="A35:C35"/>
    <mergeCell ref="E35:G35"/>
    <mergeCell ref="A36:C36"/>
    <mergeCell ref="E36:G36"/>
    <mergeCell ref="A37:C37"/>
    <mergeCell ref="E37:G37"/>
    <mergeCell ref="A43:I43"/>
  </mergeCells>
  <pageMargins left="0.7" right="0.7" top="0.75" bottom="0.75" header="0.3" footer="0.3"/>
  <pageSetup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F10" sqref="F10"/>
    </sheetView>
  </sheetViews>
  <sheetFormatPr defaultColWidth="9.140625" defaultRowHeight="12" x14ac:dyDescent="0.2"/>
  <cols>
    <col min="1" max="1" width="29.85546875" style="231" customWidth="1"/>
    <col min="2" max="2" width="17.5703125" style="231" customWidth="1"/>
    <col min="3" max="3" width="38.42578125" style="231" customWidth="1"/>
    <col min="4" max="4" width="15.85546875" style="231" customWidth="1"/>
    <col min="5" max="9" width="9.140625" style="231"/>
    <col min="10" max="10" width="32.42578125" style="231" customWidth="1"/>
    <col min="11" max="12" width="22.140625" style="231" customWidth="1"/>
    <col min="13" max="13" width="14.5703125" style="231" customWidth="1"/>
    <col min="14" max="14" width="21" style="231" customWidth="1"/>
    <col min="15" max="16384" width="9.140625" style="231"/>
  </cols>
  <sheetData>
    <row r="1" spans="1:14" ht="16.5" customHeight="1" x14ac:dyDescent="0.25">
      <c r="A1" s="658" t="s">
        <v>858</v>
      </c>
      <c r="B1" s="658"/>
      <c r="C1" s="658"/>
      <c r="D1" s="658"/>
      <c r="E1" s="259"/>
    </row>
    <row r="2" spans="1:14" ht="16.5" x14ac:dyDescent="0.25">
      <c r="A2" s="659" t="s">
        <v>1107</v>
      </c>
      <c r="B2" s="659"/>
      <c r="C2" s="659"/>
      <c r="D2" s="659"/>
    </row>
    <row r="3" spans="1:14" ht="22.5" customHeight="1" thickBot="1" x14ac:dyDescent="0.3">
      <c r="A3" s="660" t="str">
        <f>'Basic Data Input'!B7</f>
        <v>City of Plainview</v>
      </c>
      <c r="B3" s="660"/>
      <c r="C3" s="269" t="str">
        <f>CONCATENATE('Basic Data Input'!B8," County")</f>
        <v>Pierce County</v>
      </c>
      <c r="D3" s="270"/>
      <c r="J3" s="662" t="s">
        <v>885</v>
      </c>
      <c r="K3" s="662"/>
      <c r="L3" s="662"/>
      <c r="M3" s="662"/>
      <c r="N3" s="662"/>
    </row>
    <row r="4" spans="1:14" ht="24" customHeight="1" x14ac:dyDescent="0.2">
      <c r="A4" s="661" t="s">
        <v>859</v>
      </c>
      <c r="B4" s="661"/>
      <c r="C4" s="271" t="s">
        <v>860</v>
      </c>
      <c r="D4" s="272"/>
      <c r="E4" s="232"/>
      <c r="K4" s="258"/>
      <c r="L4" s="258"/>
      <c r="M4" s="258"/>
    </row>
    <row r="5" spans="1:14" ht="40.5" customHeight="1" thickBot="1" x14ac:dyDescent="0.25">
      <c r="A5" s="273" t="s">
        <v>861</v>
      </c>
      <c r="B5" s="273" t="s">
        <v>862</v>
      </c>
      <c r="C5" s="273" t="s">
        <v>863</v>
      </c>
      <c r="D5" s="273" t="s">
        <v>864</v>
      </c>
      <c r="I5" s="243">
        <v>1</v>
      </c>
      <c r="J5" s="656" t="s">
        <v>886</v>
      </c>
      <c r="K5" s="656"/>
      <c r="L5" s="656"/>
      <c r="M5" s="656"/>
      <c r="N5" s="656"/>
    </row>
    <row r="6" spans="1:14" ht="35.1" customHeight="1" x14ac:dyDescent="0.2">
      <c r="A6" s="234" t="s">
        <v>1131</v>
      </c>
      <c r="B6" s="234" t="s">
        <v>1134</v>
      </c>
      <c r="C6" s="234" t="s">
        <v>1136</v>
      </c>
      <c r="D6" s="233">
        <v>22000</v>
      </c>
      <c r="I6" s="243">
        <v>2</v>
      </c>
      <c r="J6" s="656" t="s">
        <v>887</v>
      </c>
      <c r="K6" s="656"/>
      <c r="L6" s="656"/>
      <c r="M6" s="656"/>
      <c r="N6" s="656"/>
    </row>
    <row r="7" spans="1:14" ht="35.1" customHeight="1" x14ac:dyDescent="0.2">
      <c r="A7" s="234" t="s">
        <v>1132</v>
      </c>
      <c r="B7" s="234" t="s">
        <v>1135</v>
      </c>
      <c r="C7" s="234" t="s">
        <v>1137</v>
      </c>
      <c r="D7" s="235"/>
      <c r="I7" s="243">
        <v>3</v>
      </c>
      <c r="J7" s="656" t="s">
        <v>888</v>
      </c>
      <c r="K7" s="656"/>
      <c r="L7" s="656"/>
      <c r="M7" s="656"/>
      <c r="N7" s="656"/>
    </row>
    <row r="8" spans="1:14" ht="35.1" customHeight="1" x14ac:dyDescent="0.2">
      <c r="A8" s="234" t="s">
        <v>1133</v>
      </c>
      <c r="B8" s="234" t="s">
        <v>1135</v>
      </c>
      <c r="C8" s="234" t="s">
        <v>1138</v>
      </c>
      <c r="D8" s="235">
        <v>5128</v>
      </c>
      <c r="I8" s="243">
        <v>4</v>
      </c>
      <c r="J8" s="656" t="s">
        <v>889</v>
      </c>
      <c r="K8" s="656"/>
      <c r="L8" s="656"/>
      <c r="M8" s="656"/>
      <c r="N8" s="656"/>
    </row>
    <row r="9" spans="1:14" ht="35.1" customHeight="1" x14ac:dyDescent="0.2">
      <c r="A9" s="234" t="s">
        <v>1132</v>
      </c>
      <c r="B9" s="234" t="s">
        <v>1135</v>
      </c>
      <c r="C9" s="234" t="s">
        <v>1139</v>
      </c>
      <c r="D9" s="235">
        <v>6000</v>
      </c>
      <c r="I9" s="243">
        <v>5</v>
      </c>
      <c r="J9" s="243" t="s">
        <v>905</v>
      </c>
    </row>
    <row r="10" spans="1:14" ht="35.1" customHeight="1" x14ac:dyDescent="0.2">
      <c r="A10" s="234" t="s">
        <v>1140</v>
      </c>
      <c r="B10" s="234" t="s">
        <v>1135</v>
      </c>
      <c r="C10" s="234" t="s">
        <v>1141</v>
      </c>
      <c r="D10" s="235">
        <v>1705.06</v>
      </c>
      <c r="J10" s="656" t="s">
        <v>890</v>
      </c>
      <c r="K10" s="656"/>
      <c r="L10" s="656"/>
      <c r="M10" s="656"/>
      <c r="N10" s="656"/>
    </row>
    <row r="11" spans="1:14" ht="35.1" customHeight="1" x14ac:dyDescent="0.2">
      <c r="A11" s="234"/>
      <c r="B11" s="234"/>
      <c r="C11" s="234"/>
      <c r="D11" s="235"/>
      <c r="J11" s="657" t="s">
        <v>891</v>
      </c>
      <c r="K11" s="657"/>
      <c r="L11" s="657"/>
      <c r="M11" s="657"/>
      <c r="N11" s="657"/>
    </row>
    <row r="12" spans="1:14" ht="35.1" customHeight="1" x14ac:dyDescent="0.2">
      <c r="A12" s="234"/>
      <c r="B12" s="234"/>
      <c r="C12" s="234"/>
      <c r="D12" s="235"/>
      <c r="J12" s="657"/>
      <c r="K12" s="657"/>
      <c r="L12" s="657"/>
      <c r="M12" s="657"/>
      <c r="N12" s="657"/>
    </row>
    <row r="13" spans="1:14" ht="35.1" customHeight="1" x14ac:dyDescent="0.25">
      <c r="A13" s="234"/>
      <c r="B13" s="234"/>
      <c r="C13" s="234"/>
      <c r="D13" s="235"/>
      <c r="J13" s="236" t="s">
        <v>865</v>
      </c>
    </row>
    <row r="14" spans="1:14" ht="35.1" customHeight="1" x14ac:dyDescent="0.2">
      <c r="A14" s="234"/>
      <c r="B14" s="234"/>
      <c r="C14" s="234"/>
      <c r="D14" s="235"/>
      <c r="J14" s="237" t="s">
        <v>861</v>
      </c>
      <c r="K14" s="237" t="s">
        <v>862</v>
      </c>
      <c r="L14" s="237" t="s">
        <v>863</v>
      </c>
      <c r="M14" s="237" t="s">
        <v>864</v>
      </c>
    </row>
    <row r="15" spans="1:14" ht="35.1" customHeight="1" x14ac:dyDescent="0.2">
      <c r="A15" s="234"/>
      <c r="B15" s="234"/>
      <c r="C15" s="234"/>
      <c r="D15" s="235"/>
      <c r="J15" s="238" t="s">
        <v>866</v>
      </c>
      <c r="K15" s="238" t="s">
        <v>867</v>
      </c>
      <c r="L15" s="238" t="s">
        <v>868</v>
      </c>
      <c r="M15" s="239">
        <v>25000</v>
      </c>
    </row>
    <row r="16" spans="1:14" ht="35.1" customHeight="1" x14ac:dyDescent="0.2">
      <c r="A16" s="234"/>
      <c r="B16" s="234"/>
      <c r="C16" s="234"/>
      <c r="D16" s="235"/>
    </row>
    <row r="17" spans="1:6" ht="35.1" customHeight="1" x14ac:dyDescent="0.2">
      <c r="A17" s="234"/>
      <c r="B17" s="234"/>
      <c r="C17" s="234"/>
      <c r="D17" s="235"/>
    </row>
    <row r="18" spans="1:6" ht="35.1" customHeight="1" x14ac:dyDescent="0.2">
      <c r="A18" s="234"/>
      <c r="B18" s="234"/>
      <c r="C18" s="234"/>
      <c r="D18" s="235"/>
    </row>
    <row r="19" spans="1:6" ht="35.1" customHeight="1" x14ac:dyDescent="0.2">
      <c r="A19" s="234"/>
      <c r="B19" s="234"/>
      <c r="C19" s="234"/>
      <c r="D19" s="235"/>
    </row>
    <row r="20" spans="1:6" ht="35.1" customHeight="1" x14ac:dyDescent="0.2">
      <c r="A20" s="234"/>
      <c r="B20" s="234"/>
      <c r="C20" s="234"/>
      <c r="D20" s="235"/>
    </row>
    <row r="21" spans="1:6" ht="35.1" customHeight="1" x14ac:dyDescent="0.2">
      <c r="A21" s="234"/>
      <c r="B21" s="234"/>
      <c r="C21" s="234"/>
      <c r="D21" s="235"/>
    </row>
    <row r="22" spans="1:6" ht="35.1" customHeight="1" x14ac:dyDescent="0.2">
      <c r="A22" s="234"/>
      <c r="B22" s="234"/>
      <c r="C22" s="234"/>
      <c r="D22" s="235"/>
    </row>
    <row r="23" spans="1:6" ht="24.75" customHeight="1" thickBot="1" x14ac:dyDescent="0.25">
      <c r="C23" s="270" t="s">
        <v>869</v>
      </c>
      <c r="D23" s="274">
        <f>SUM(D6:D22)</f>
        <v>34833.06</v>
      </c>
      <c r="F23" s="231" t="s">
        <v>882</v>
      </c>
    </row>
    <row r="24" spans="1:6" ht="12.75" thickTop="1" x14ac:dyDescent="0.2"/>
  </sheetData>
  <sheetProtection sheet="1" objects="1" scenarios="1"/>
  <mergeCells count="11">
    <mergeCell ref="J8:N8"/>
    <mergeCell ref="J10:N10"/>
    <mergeCell ref="J11:N12"/>
    <mergeCell ref="A1:D1"/>
    <mergeCell ref="A2:D2"/>
    <mergeCell ref="A3:B3"/>
    <mergeCell ref="A4:B4"/>
    <mergeCell ref="J3:N3"/>
    <mergeCell ref="J5:N5"/>
    <mergeCell ref="J6:N6"/>
    <mergeCell ref="J7:N7"/>
  </mergeCells>
  <pageMargins left="0.28999999999999998" right="0.24" top="0.36" bottom="0.39" header="0.23" footer="0.2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96"/>
  <sheetViews>
    <sheetView workbookViewId="0">
      <selection activeCell="A26" sqref="A26"/>
    </sheetView>
  </sheetViews>
  <sheetFormatPr defaultColWidth="9.140625" defaultRowHeight="12.75" x14ac:dyDescent="0.2"/>
  <cols>
    <col min="1" max="1" width="3.42578125" style="209" customWidth="1"/>
    <col min="2" max="2" width="133.42578125" style="182" customWidth="1"/>
    <col min="3" max="16384" width="9.140625" style="182"/>
  </cols>
  <sheetData>
    <row r="1" spans="1:2" ht="15.75" x14ac:dyDescent="0.25">
      <c r="A1" s="473" t="s">
        <v>745</v>
      </c>
      <c r="B1" s="473"/>
    </row>
    <row r="3" spans="1:2" x14ac:dyDescent="0.2">
      <c r="A3" s="456" t="s">
        <v>746</v>
      </c>
    </row>
    <row r="4" spans="1:2" x14ac:dyDescent="0.2">
      <c r="A4" s="457" t="s">
        <v>1016</v>
      </c>
      <c r="B4" s="182" t="s">
        <v>747</v>
      </c>
    </row>
    <row r="6" spans="1:2" x14ac:dyDescent="0.2">
      <c r="A6" s="458" t="s">
        <v>774</v>
      </c>
    </row>
    <row r="7" spans="1:2" ht="31.5" customHeight="1" x14ac:dyDescent="0.2">
      <c r="A7" s="457" t="s">
        <v>1016</v>
      </c>
      <c r="B7" s="184" t="s">
        <v>845</v>
      </c>
    </row>
    <row r="8" spans="1:2" x14ac:dyDescent="0.2">
      <c r="A8" s="457" t="s">
        <v>1016</v>
      </c>
      <c r="B8" s="182" t="s">
        <v>748</v>
      </c>
    </row>
    <row r="9" spans="1:2" x14ac:dyDescent="0.2">
      <c r="A9" s="187"/>
    </row>
    <row r="10" spans="1:2" x14ac:dyDescent="0.2">
      <c r="A10" s="458" t="s">
        <v>775</v>
      </c>
    </row>
    <row r="11" spans="1:2" x14ac:dyDescent="0.2">
      <c r="A11" s="457" t="s">
        <v>1016</v>
      </c>
      <c r="B11" s="209" t="s">
        <v>780</v>
      </c>
    </row>
    <row r="12" spans="1:2" x14ac:dyDescent="0.2">
      <c r="A12" s="187"/>
    </row>
    <row r="13" spans="1:2" x14ac:dyDescent="0.2">
      <c r="A13" s="458" t="s">
        <v>928</v>
      </c>
    </row>
    <row r="14" spans="1:2" x14ac:dyDescent="0.2">
      <c r="A14" s="457" t="s">
        <v>1016</v>
      </c>
      <c r="B14" s="182" t="s">
        <v>749</v>
      </c>
    </row>
    <row r="15" spans="1:2" x14ac:dyDescent="0.2">
      <c r="A15" s="457" t="s">
        <v>1016</v>
      </c>
      <c r="B15" s="182" t="s">
        <v>750</v>
      </c>
    </row>
    <row r="16" spans="1:2" x14ac:dyDescent="0.2">
      <c r="A16" s="457" t="s">
        <v>1016</v>
      </c>
      <c r="B16" s="182" t="s">
        <v>825</v>
      </c>
    </row>
    <row r="17" spans="1:2" x14ac:dyDescent="0.2">
      <c r="A17" s="187"/>
    </row>
    <row r="18" spans="1:2" x14ac:dyDescent="0.2">
      <c r="A18" s="458" t="s">
        <v>777</v>
      </c>
    </row>
    <row r="19" spans="1:2" x14ac:dyDescent="0.2">
      <c r="A19" s="457" t="s">
        <v>1016</v>
      </c>
      <c r="B19" s="182" t="s">
        <v>1010</v>
      </c>
    </row>
    <row r="20" spans="1:2" x14ac:dyDescent="0.2">
      <c r="A20" s="457" t="s">
        <v>1016</v>
      </c>
      <c r="B20" s="213" t="s">
        <v>929</v>
      </c>
    </row>
    <row r="21" spans="1:2" x14ac:dyDescent="0.2">
      <c r="A21" s="187"/>
    </row>
    <row r="22" spans="1:2" x14ac:dyDescent="0.2">
      <c r="A22" s="458" t="s">
        <v>778</v>
      </c>
    </row>
    <row r="23" spans="1:2" x14ac:dyDescent="0.2">
      <c r="A23" s="457" t="s">
        <v>1016</v>
      </c>
      <c r="B23" s="182" t="s">
        <v>779</v>
      </c>
    </row>
    <row r="24" spans="1:2" x14ac:dyDescent="0.2">
      <c r="A24" s="187"/>
    </row>
    <row r="25" spans="1:2" x14ac:dyDescent="0.2">
      <c r="A25" s="458" t="s">
        <v>1063</v>
      </c>
    </row>
    <row r="26" spans="1:2" x14ac:dyDescent="0.2">
      <c r="A26" s="457" t="s">
        <v>1016</v>
      </c>
      <c r="B26" s="182" t="s">
        <v>1050</v>
      </c>
    </row>
    <row r="27" spans="1:2" x14ac:dyDescent="0.2">
      <c r="A27" s="458"/>
    </row>
    <row r="28" spans="1:2" x14ac:dyDescent="0.2">
      <c r="A28" s="456" t="s">
        <v>751</v>
      </c>
    </row>
    <row r="29" spans="1:2" x14ac:dyDescent="0.2">
      <c r="A29" s="457" t="s">
        <v>1016</v>
      </c>
      <c r="B29" s="182" t="s">
        <v>752</v>
      </c>
    </row>
    <row r="30" spans="1:2" x14ac:dyDescent="0.2">
      <c r="A30" s="457" t="s">
        <v>1016</v>
      </c>
      <c r="B30" s="182" t="s">
        <v>824</v>
      </c>
    </row>
    <row r="31" spans="1:2" x14ac:dyDescent="0.2">
      <c r="A31" s="457" t="s">
        <v>1016</v>
      </c>
      <c r="B31" s="182" t="s">
        <v>814</v>
      </c>
    </row>
    <row r="32" spans="1:2" x14ac:dyDescent="0.2">
      <c r="A32" s="187"/>
    </row>
    <row r="33" spans="1:2" x14ac:dyDescent="0.2">
      <c r="A33" s="458" t="s">
        <v>753</v>
      </c>
    </row>
    <row r="34" spans="1:2" ht="32.25" customHeight="1" x14ac:dyDescent="0.2">
      <c r="A34" s="457" t="s">
        <v>1016</v>
      </c>
      <c r="B34" s="183" t="s">
        <v>754</v>
      </c>
    </row>
    <row r="35" spans="1:2" x14ac:dyDescent="0.2">
      <c r="A35" s="457" t="s">
        <v>1016</v>
      </c>
      <c r="B35" s="182" t="s">
        <v>773</v>
      </c>
    </row>
    <row r="36" spans="1:2" x14ac:dyDescent="0.2">
      <c r="A36" s="187"/>
    </row>
    <row r="37" spans="1:2" x14ac:dyDescent="0.2">
      <c r="A37" s="458" t="s">
        <v>776</v>
      </c>
    </row>
    <row r="38" spans="1:2" x14ac:dyDescent="0.2">
      <c r="A38" s="457" t="s">
        <v>1016</v>
      </c>
      <c r="B38" s="182" t="s">
        <v>755</v>
      </c>
    </row>
    <row r="39" spans="1:2" x14ac:dyDescent="0.2">
      <c r="A39" s="187"/>
    </row>
    <row r="40" spans="1:2" x14ac:dyDescent="0.2">
      <c r="A40" s="459" t="s">
        <v>873</v>
      </c>
      <c r="B40" s="213"/>
    </row>
    <row r="41" spans="1:2" x14ac:dyDescent="0.2">
      <c r="A41" s="457" t="s">
        <v>1016</v>
      </c>
      <c r="B41" s="182" t="s">
        <v>1020</v>
      </c>
    </row>
    <row r="42" spans="1:2" x14ac:dyDescent="0.2">
      <c r="A42" s="456"/>
    </row>
    <row r="43" spans="1:2" x14ac:dyDescent="0.2">
      <c r="A43" s="458" t="s">
        <v>756</v>
      </c>
    </row>
    <row r="44" spans="1:2" x14ac:dyDescent="0.2">
      <c r="A44" s="457" t="s">
        <v>1016</v>
      </c>
      <c r="B44" s="182" t="s">
        <v>757</v>
      </c>
    </row>
    <row r="45" spans="1:2" x14ac:dyDescent="0.2">
      <c r="A45" s="187"/>
    </row>
    <row r="46" spans="1:2" x14ac:dyDescent="0.2">
      <c r="A46" s="458" t="s">
        <v>758</v>
      </c>
    </row>
    <row r="47" spans="1:2" x14ac:dyDescent="0.2">
      <c r="A47" s="457" t="s">
        <v>1016</v>
      </c>
      <c r="B47" s="182" t="s">
        <v>872</v>
      </c>
    </row>
    <row r="48" spans="1:2" x14ac:dyDescent="0.2">
      <c r="A48" s="457" t="s">
        <v>1016</v>
      </c>
      <c r="B48" s="182" t="s">
        <v>759</v>
      </c>
    </row>
    <row r="49" spans="1:2" x14ac:dyDescent="0.2">
      <c r="A49" s="457" t="s">
        <v>1016</v>
      </c>
      <c r="B49" s="182" t="s">
        <v>846</v>
      </c>
    </row>
    <row r="50" spans="1:2" x14ac:dyDescent="0.2">
      <c r="A50" s="457" t="s">
        <v>1016</v>
      </c>
      <c r="B50" s="182" t="s">
        <v>760</v>
      </c>
    </row>
    <row r="51" spans="1:2" x14ac:dyDescent="0.2">
      <c r="A51" s="187"/>
    </row>
    <row r="52" spans="1:2" x14ac:dyDescent="0.2">
      <c r="A52" s="458" t="s">
        <v>761</v>
      </c>
    </row>
    <row r="53" spans="1:2" x14ac:dyDescent="0.2">
      <c r="A53" s="457" t="s">
        <v>1016</v>
      </c>
      <c r="B53" s="182" t="s">
        <v>762</v>
      </c>
    </row>
    <row r="54" spans="1:2" x14ac:dyDescent="0.2">
      <c r="A54" s="457" t="s">
        <v>1016</v>
      </c>
      <c r="B54" s="182" t="s">
        <v>763</v>
      </c>
    </row>
    <row r="55" spans="1:2" x14ac:dyDescent="0.2">
      <c r="A55" s="457" t="s">
        <v>1016</v>
      </c>
      <c r="B55" s="182" t="s">
        <v>701</v>
      </c>
    </row>
    <row r="56" spans="1:2" x14ac:dyDescent="0.2">
      <c r="B56" s="185" t="s">
        <v>764</v>
      </c>
    </row>
    <row r="57" spans="1:2" x14ac:dyDescent="0.2">
      <c r="B57" s="185" t="s">
        <v>765</v>
      </c>
    </row>
    <row r="58" spans="1:2" x14ac:dyDescent="0.2">
      <c r="B58" s="400" t="s">
        <v>921</v>
      </c>
    </row>
    <row r="59" spans="1:2" x14ac:dyDescent="0.2">
      <c r="B59" s="185" t="s">
        <v>847</v>
      </c>
    </row>
    <row r="60" spans="1:2" x14ac:dyDescent="0.2">
      <c r="B60" s="185" t="s">
        <v>766</v>
      </c>
    </row>
    <row r="61" spans="1:2" x14ac:dyDescent="0.2">
      <c r="B61" s="185" t="s">
        <v>767</v>
      </c>
    </row>
    <row r="62" spans="1:2" x14ac:dyDescent="0.2">
      <c r="B62" s="182" t="s">
        <v>874</v>
      </c>
    </row>
    <row r="63" spans="1:2" x14ac:dyDescent="0.2">
      <c r="B63" s="230" t="s">
        <v>881</v>
      </c>
    </row>
    <row r="64" spans="1:2" x14ac:dyDescent="0.2">
      <c r="A64" s="460" t="s">
        <v>768</v>
      </c>
    </row>
    <row r="66" spans="1:2" x14ac:dyDescent="0.2">
      <c r="A66" s="461" t="s">
        <v>113</v>
      </c>
    </row>
    <row r="67" spans="1:2" ht="25.5" x14ac:dyDescent="0.2">
      <c r="B67" s="186" t="s">
        <v>769</v>
      </c>
    </row>
    <row r="68" spans="1:2" x14ac:dyDescent="0.2">
      <c r="A68" s="209" t="s">
        <v>770</v>
      </c>
    </row>
    <row r="69" spans="1:2" x14ac:dyDescent="0.2">
      <c r="A69" s="461" t="s">
        <v>114</v>
      </c>
    </row>
    <row r="70" spans="1:2" ht="45.75" customHeight="1" x14ac:dyDescent="0.2">
      <c r="B70" s="184" t="s">
        <v>771</v>
      </c>
    </row>
    <row r="71" spans="1:2" ht="28.5" customHeight="1" x14ac:dyDescent="0.2">
      <c r="A71" s="209" t="s">
        <v>2</v>
      </c>
      <c r="B71" s="186" t="s">
        <v>772</v>
      </c>
    </row>
    <row r="72" spans="1:2" x14ac:dyDescent="0.2">
      <c r="A72" s="209" t="s">
        <v>2</v>
      </c>
    </row>
    <row r="73" spans="1:2" x14ac:dyDescent="0.2">
      <c r="A73" s="209" t="s">
        <v>770</v>
      </c>
    </row>
    <row r="74" spans="1:2" ht="15.75" x14ac:dyDescent="0.25">
      <c r="B74" s="212" t="s">
        <v>841</v>
      </c>
    </row>
    <row r="75" spans="1:2" ht="31.5" customHeight="1" x14ac:dyDescent="0.2">
      <c r="B75" s="210" t="s">
        <v>828</v>
      </c>
    </row>
    <row r="76" spans="1:2" x14ac:dyDescent="0.2">
      <c r="A76" s="209" t="s">
        <v>2</v>
      </c>
    </row>
    <row r="77" spans="1:2" ht="27" customHeight="1" x14ac:dyDescent="0.2">
      <c r="A77" s="474" t="s">
        <v>829</v>
      </c>
      <c r="B77" s="474"/>
    </row>
    <row r="78" spans="1:2" ht="21" customHeight="1" x14ac:dyDescent="0.2">
      <c r="B78" s="211" t="s">
        <v>830</v>
      </c>
    </row>
    <row r="79" spans="1:2" ht="31.5" customHeight="1" x14ac:dyDescent="0.2">
      <c r="B79" s="211" t="s">
        <v>831</v>
      </c>
    </row>
    <row r="80" spans="1:2" ht="32.25" customHeight="1" x14ac:dyDescent="0.2">
      <c r="B80" s="211" t="s">
        <v>832</v>
      </c>
    </row>
    <row r="81" spans="1:2" ht="18" customHeight="1" x14ac:dyDescent="0.2">
      <c r="B81" s="211" t="s">
        <v>833</v>
      </c>
    </row>
    <row r="82" spans="1:2" ht="18.75" customHeight="1" x14ac:dyDescent="0.2">
      <c r="B82" s="211" t="s">
        <v>834</v>
      </c>
    </row>
    <row r="83" spans="1:2" ht="59.25" customHeight="1" x14ac:dyDescent="0.2">
      <c r="B83" s="211" t="s">
        <v>835</v>
      </c>
    </row>
    <row r="84" spans="1:2" ht="32.25" customHeight="1" x14ac:dyDescent="0.2">
      <c r="B84" s="211" t="s">
        <v>836</v>
      </c>
    </row>
    <row r="85" spans="1:2" ht="20.25" customHeight="1" x14ac:dyDescent="0.2">
      <c r="B85" s="211" t="s">
        <v>837</v>
      </c>
    </row>
    <row r="86" spans="1:2" ht="18.75" customHeight="1" x14ac:dyDescent="0.2">
      <c r="B86" s="211" t="s">
        <v>838</v>
      </c>
    </row>
    <row r="87" spans="1:2" ht="32.25" customHeight="1" x14ac:dyDescent="0.2">
      <c r="B87" s="211" t="s">
        <v>839</v>
      </c>
    </row>
    <row r="88" spans="1:2" ht="33.75" customHeight="1" x14ac:dyDescent="0.2">
      <c r="B88" s="211" t="s">
        <v>840</v>
      </c>
    </row>
    <row r="90" spans="1:2" x14ac:dyDescent="0.2">
      <c r="A90" s="462" t="s">
        <v>842</v>
      </c>
    </row>
    <row r="92" spans="1:2" x14ac:dyDescent="0.2">
      <c r="B92" s="211" t="s">
        <v>62</v>
      </c>
    </row>
    <row r="93" spans="1:2" ht="19.5" customHeight="1" x14ac:dyDescent="0.2">
      <c r="B93" s="211" t="s">
        <v>63</v>
      </c>
    </row>
    <row r="94" spans="1:2" ht="19.5" customHeight="1" x14ac:dyDescent="0.2">
      <c r="B94" s="211" t="s">
        <v>843</v>
      </c>
    </row>
    <row r="95" spans="1:2" ht="31.5" customHeight="1" x14ac:dyDescent="0.2">
      <c r="B95" s="211" t="s">
        <v>844</v>
      </c>
    </row>
    <row r="96" spans="1:2" ht="18.75" customHeight="1" x14ac:dyDescent="0.2">
      <c r="B96" s="211" t="s">
        <v>65</v>
      </c>
    </row>
  </sheetData>
  <mergeCells count="2">
    <mergeCell ref="A1:B1"/>
    <mergeCell ref="A77:B77"/>
  </mergeCells>
  <printOptions horizontalCentered="1"/>
  <pageMargins left="0.5" right="0.5" top="0.5" bottom="0.5"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A3" sqref="A3:B3"/>
    </sheetView>
  </sheetViews>
  <sheetFormatPr defaultColWidth="9.140625" defaultRowHeight="12" x14ac:dyDescent="0.2"/>
  <cols>
    <col min="1" max="1" width="34.85546875" style="240" customWidth="1"/>
    <col min="2" max="2" width="17.42578125" style="240" customWidth="1"/>
    <col min="3" max="3" width="43.140625" style="240" customWidth="1"/>
    <col min="4" max="16384" width="9.140625" style="240"/>
  </cols>
  <sheetData>
    <row r="1" spans="1:5" ht="16.5" x14ac:dyDescent="0.25">
      <c r="A1" s="665" t="s">
        <v>870</v>
      </c>
      <c r="B1" s="665"/>
      <c r="C1" s="665"/>
      <c r="D1" s="260"/>
      <c r="E1" s="260"/>
    </row>
    <row r="2" spans="1:5" ht="16.5" x14ac:dyDescent="0.25">
      <c r="A2" s="666" t="s">
        <v>1107</v>
      </c>
      <c r="B2" s="666"/>
      <c r="C2" s="666"/>
    </row>
    <row r="3" spans="1:5" ht="9" customHeight="1" x14ac:dyDescent="0.25">
      <c r="A3" s="275"/>
      <c r="B3" s="275"/>
      <c r="C3" s="275"/>
    </row>
    <row r="4" spans="1:5" ht="36.75" customHeight="1" thickBot="1" x14ac:dyDescent="0.3">
      <c r="A4" s="667" t="str">
        <f>'Basic Data Input'!B7</f>
        <v>City of Plainview</v>
      </c>
      <c r="B4" s="667"/>
      <c r="C4" s="276" t="str">
        <f>CONCATENATE('Basic Data Input'!B8," County")</f>
        <v>Pierce County</v>
      </c>
    </row>
    <row r="5" spans="1:5" ht="14.25" x14ac:dyDescent="0.2">
      <c r="A5" s="668" t="s">
        <v>859</v>
      </c>
      <c r="B5" s="668"/>
      <c r="C5" s="277" t="s">
        <v>860</v>
      </c>
      <c r="D5" s="241"/>
      <c r="E5" s="241"/>
    </row>
    <row r="6" spans="1:5" x14ac:dyDescent="0.2">
      <c r="A6" s="278"/>
      <c r="B6" s="278"/>
      <c r="C6" s="278"/>
    </row>
    <row r="7" spans="1:5" ht="36.75" customHeight="1" x14ac:dyDescent="0.2">
      <c r="A7" s="669" t="s">
        <v>871</v>
      </c>
      <c r="B7" s="669"/>
      <c r="C7" s="669"/>
    </row>
    <row r="8" spans="1:5" ht="24.75" customHeight="1" x14ac:dyDescent="0.2">
      <c r="A8" s="663"/>
      <c r="B8" s="663"/>
      <c r="C8" s="663"/>
    </row>
    <row r="9" spans="1:5" ht="24.75" customHeight="1" x14ac:dyDescent="0.2">
      <c r="A9" s="663"/>
      <c r="B9" s="663"/>
      <c r="C9" s="663"/>
    </row>
    <row r="10" spans="1:5" ht="24.75" customHeight="1" x14ac:dyDescent="0.2">
      <c r="A10" s="663"/>
      <c r="B10" s="663"/>
      <c r="C10" s="663"/>
    </row>
    <row r="11" spans="1:5" ht="24.75" customHeight="1" x14ac:dyDescent="0.2">
      <c r="A11" s="663"/>
      <c r="B11" s="663"/>
      <c r="C11" s="663"/>
    </row>
    <row r="12" spans="1:5" ht="24.75" customHeight="1" x14ac:dyDescent="0.2">
      <c r="A12" s="663"/>
      <c r="B12" s="663"/>
      <c r="C12" s="663"/>
    </row>
    <row r="13" spans="1:5" ht="24.75" customHeight="1" x14ac:dyDescent="0.2">
      <c r="A13" s="663"/>
      <c r="B13" s="663"/>
      <c r="C13" s="663"/>
    </row>
    <row r="14" spans="1:5" ht="24.75" customHeight="1" x14ac:dyDescent="0.2">
      <c r="A14" s="663"/>
      <c r="B14" s="663"/>
      <c r="C14" s="663"/>
    </row>
    <row r="15" spans="1:5" ht="24.75" customHeight="1" x14ac:dyDescent="0.2">
      <c r="A15" s="663"/>
      <c r="B15" s="663"/>
      <c r="C15" s="663"/>
    </row>
    <row r="16" spans="1:5" ht="24.75" customHeight="1" x14ac:dyDescent="0.2">
      <c r="A16" s="663"/>
      <c r="B16" s="663"/>
      <c r="C16" s="663"/>
    </row>
    <row r="17" spans="1:4" ht="24.75" customHeight="1" x14ac:dyDescent="0.2">
      <c r="A17" s="663"/>
      <c r="B17" s="663"/>
      <c r="C17" s="663"/>
    </row>
    <row r="18" spans="1:4" ht="24.75" customHeight="1" x14ac:dyDescent="0.2">
      <c r="A18" s="663"/>
      <c r="B18" s="663"/>
      <c r="C18" s="663"/>
    </row>
    <row r="19" spans="1:4" ht="24.75" customHeight="1" x14ac:dyDescent="0.2">
      <c r="A19" s="663"/>
      <c r="B19" s="663"/>
      <c r="C19" s="663"/>
    </row>
    <row r="20" spans="1:4" ht="24.75" customHeight="1" x14ac:dyDescent="0.2">
      <c r="A20" s="663"/>
      <c r="B20" s="663"/>
      <c r="C20" s="663"/>
    </row>
    <row r="21" spans="1:4" ht="24.75" customHeight="1" x14ac:dyDescent="0.2">
      <c r="A21" s="663"/>
      <c r="B21" s="663"/>
      <c r="C21" s="663"/>
    </row>
    <row r="23" spans="1:4" ht="15" x14ac:dyDescent="0.25">
      <c r="A23" s="664"/>
      <c r="B23" s="664"/>
      <c r="C23" s="664"/>
      <c r="D23" s="242"/>
    </row>
  </sheetData>
  <mergeCells count="20">
    <mergeCell ref="A14:C14"/>
    <mergeCell ref="A1:C1"/>
    <mergeCell ref="A2:C2"/>
    <mergeCell ref="A4:B4"/>
    <mergeCell ref="A5:B5"/>
    <mergeCell ref="A7:C7"/>
    <mergeCell ref="A8:C8"/>
    <mergeCell ref="A9:C9"/>
    <mergeCell ref="A10:C10"/>
    <mergeCell ref="A11:C11"/>
    <mergeCell ref="A12:C12"/>
    <mergeCell ref="A13:C13"/>
    <mergeCell ref="A21:C21"/>
    <mergeCell ref="A23:C23"/>
    <mergeCell ref="A15:C15"/>
    <mergeCell ref="A16:C16"/>
    <mergeCell ref="A17:C17"/>
    <mergeCell ref="A18:C18"/>
    <mergeCell ref="A19:C19"/>
    <mergeCell ref="A20:C20"/>
  </mergeCells>
  <printOptions horizontalCentered="1"/>
  <pageMargins left="0.5" right="0.5" top="0.5" bottom="0.5" header="0.23" footer="0.2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A3" sqref="A3:B3"/>
    </sheetView>
  </sheetViews>
  <sheetFormatPr defaultColWidth="9.140625" defaultRowHeight="12" x14ac:dyDescent="0.2"/>
  <cols>
    <col min="1" max="1" width="29.85546875" style="231" customWidth="1"/>
    <col min="2" max="2" width="17.5703125" style="231" customWidth="1"/>
    <col min="3" max="3" width="38.42578125" style="231" customWidth="1"/>
    <col min="4" max="4" width="15.85546875" style="231" customWidth="1"/>
    <col min="5" max="9" width="9.140625" style="231"/>
    <col min="10" max="10" width="32.42578125" style="231" customWidth="1"/>
    <col min="11" max="12" width="22.140625" style="231" customWidth="1"/>
    <col min="13" max="13" width="14.5703125" style="231" customWidth="1"/>
    <col min="14" max="14" width="21" style="231" customWidth="1"/>
    <col min="15" max="16384" width="9.140625" style="231"/>
  </cols>
  <sheetData>
    <row r="1" spans="1:14" ht="16.5" customHeight="1" x14ac:dyDescent="0.25">
      <c r="A1" s="658" t="s">
        <v>858</v>
      </c>
      <c r="B1" s="658"/>
      <c r="C1" s="658"/>
      <c r="D1" s="658"/>
      <c r="E1" s="259"/>
    </row>
    <row r="2" spans="1:14" ht="16.5" x14ac:dyDescent="0.25">
      <c r="A2" s="659" t="s">
        <v>1107</v>
      </c>
      <c r="B2" s="659"/>
      <c r="C2" s="659"/>
      <c r="D2" s="659"/>
    </row>
    <row r="3" spans="1:14" ht="22.5" customHeight="1" thickBot="1" x14ac:dyDescent="0.3">
      <c r="A3" s="660" t="str">
        <f>'Basic Data Input'!B7</f>
        <v>City of Plainview</v>
      </c>
      <c r="B3" s="660"/>
      <c r="C3" s="269" t="str">
        <f>CONCATENATE('Basic Data Input'!B8,"County")</f>
        <v>PierceCounty</v>
      </c>
      <c r="D3" s="270"/>
      <c r="J3" s="662" t="s">
        <v>885</v>
      </c>
      <c r="K3" s="662"/>
      <c r="L3" s="662"/>
      <c r="M3" s="662"/>
      <c r="N3" s="662"/>
    </row>
    <row r="4" spans="1:14" ht="24" customHeight="1" x14ac:dyDescent="0.2">
      <c r="A4" s="661" t="s">
        <v>859</v>
      </c>
      <c r="B4" s="661"/>
      <c r="C4" s="271" t="s">
        <v>860</v>
      </c>
      <c r="D4" s="272"/>
      <c r="E4" s="232"/>
      <c r="K4" s="258"/>
      <c r="L4" s="258"/>
      <c r="M4" s="258"/>
    </row>
    <row r="5" spans="1:14" ht="40.5" customHeight="1" thickBot="1" x14ac:dyDescent="0.25">
      <c r="A5" s="273" t="s">
        <v>861</v>
      </c>
      <c r="B5" s="273" t="s">
        <v>862</v>
      </c>
      <c r="C5" s="273" t="s">
        <v>863</v>
      </c>
      <c r="D5" s="273" t="s">
        <v>864</v>
      </c>
      <c r="I5" s="243">
        <v>1</v>
      </c>
      <c r="J5" s="656" t="s">
        <v>886</v>
      </c>
      <c r="K5" s="656"/>
      <c r="L5" s="656"/>
      <c r="M5" s="656"/>
      <c r="N5" s="656"/>
    </row>
    <row r="6" spans="1:14" ht="35.1" customHeight="1" x14ac:dyDescent="0.2">
      <c r="A6" s="234"/>
      <c r="B6" s="234"/>
      <c r="C6" s="234"/>
      <c r="D6" s="233"/>
      <c r="I6" s="243">
        <v>2</v>
      </c>
      <c r="J6" s="656" t="s">
        <v>887</v>
      </c>
      <c r="K6" s="656"/>
      <c r="L6" s="656"/>
      <c r="M6" s="656"/>
      <c r="N6" s="656"/>
    </row>
    <row r="7" spans="1:14" ht="35.1" customHeight="1" x14ac:dyDescent="0.2">
      <c r="A7" s="234"/>
      <c r="B7" s="234"/>
      <c r="C7" s="234"/>
      <c r="D7" s="235"/>
      <c r="I7" s="243">
        <v>3</v>
      </c>
      <c r="J7" s="656" t="s">
        <v>888</v>
      </c>
      <c r="K7" s="656"/>
      <c r="L7" s="656"/>
      <c r="M7" s="656"/>
      <c r="N7" s="656"/>
    </row>
    <row r="8" spans="1:14" ht="35.1" customHeight="1" x14ac:dyDescent="0.2">
      <c r="A8" s="234"/>
      <c r="B8" s="234"/>
      <c r="C8" s="234"/>
      <c r="D8" s="235"/>
      <c r="I8" s="243">
        <v>4</v>
      </c>
      <c r="J8" s="656" t="s">
        <v>889</v>
      </c>
      <c r="K8" s="656"/>
      <c r="L8" s="656"/>
      <c r="M8" s="656"/>
      <c r="N8" s="656"/>
    </row>
    <row r="9" spans="1:14" ht="35.1" customHeight="1" x14ac:dyDescent="0.2">
      <c r="A9" s="234"/>
      <c r="B9" s="234"/>
      <c r="C9" s="234"/>
      <c r="D9" s="235"/>
      <c r="I9" s="243">
        <v>5</v>
      </c>
      <c r="J9" s="243" t="s">
        <v>905</v>
      </c>
    </row>
    <row r="10" spans="1:14" ht="35.1" customHeight="1" x14ac:dyDescent="0.2">
      <c r="A10" s="234"/>
      <c r="B10" s="234"/>
      <c r="C10" s="234"/>
      <c r="D10" s="235"/>
      <c r="J10" s="656" t="s">
        <v>890</v>
      </c>
      <c r="K10" s="656"/>
      <c r="L10" s="656"/>
      <c r="M10" s="656"/>
      <c r="N10" s="656"/>
    </row>
    <row r="11" spans="1:14" ht="35.1" customHeight="1" x14ac:dyDescent="0.2">
      <c r="A11" s="234"/>
      <c r="B11" s="234"/>
      <c r="C11" s="234"/>
      <c r="D11" s="235"/>
      <c r="J11" s="657" t="s">
        <v>891</v>
      </c>
      <c r="K11" s="657"/>
      <c r="L11" s="657"/>
      <c r="M11" s="657"/>
      <c r="N11" s="657"/>
    </row>
    <row r="12" spans="1:14" ht="35.1" customHeight="1" x14ac:dyDescent="0.2">
      <c r="A12" s="234"/>
      <c r="B12" s="234"/>
      <c r="C12" s="234"/>
      <c r="D12" s="235"/>
      <c r="J12" s="657"/>
      <c r="K12" s="657"/>
      <c r="L12" s="657"/>
      <c r="M12" s="657"/>
      <c r="N12" s="657"/>
    </row>
    <row r="13" spans="1:14" ht="35.1" customHeight="1" x14ac:dyDescent="0.25">
      <c r="A13" s="234"/>
      <c r="B13" s="234"/>
      <c r="C13" s="234"/>
      <c r="D13" s="235"/>
      <c r="J13" s="236" t="s">
        <v>865</v>
      </c>
    </row>
    <row r="14" spans="1:14" ht="35.1" customHeight="1" x14ac:dyDescent="0.2">
      <c r="A14" s="234"/>
      <c r="B14" s="234"/>
      <c r="C14" s="234"/>
      <c r="D14" s="235"/>
      <c r="J14" s="237" t="s">
        <v>861</v>
      </c>
      <c r="K14" s="237" t="s">
        <v>862</v>
      </c>
      <c r="L14" s="237" t="s">
        <v>863</v>
      </c>
      <c r="M14" s="237" t="s">
        <v>864</v>
      </c>
    </row>
    <row r="15" spans="1:14" ht="35.1" customHeight="1" x14ac:dyDescent="0.2">
      <c r="A15" s="234"/>
      <c r="B15" s="234"/>
      <c r="C15" s="234"/>
      <c r="D15" s="235"/>
      <c r="J15" s="238" t="s">
        <v>866</v>
      </c>
      <c r="K15" s="238" t="s">
        <v>867</v>
      </c>
      <c r="L15" s="238" t="s">
        <v>868</v>
      </c>
      <c r="M15" s="239">
        <v>25000</v>
      </c>
    </row>
    <row r="16" spans="1:14" ht="35.1" customHeight="1" x14ac:dyDescent="0.2">
      <c r="A16" s="234"/>
      <c r="B16" s="234"/>
      <c r="C16" s="234"/>
      <c r="D16" s="235"/>
    </row>
    <row r="17" spans="1:6" ht="35.1" customHeight="1" x14ac:dyDescent="0.2">
      <c r="A17" s="234"/>
      <c r="B17" s="234"/>
      <c r="C17" s="234"/>
      <c r="D17" s="235"/>
    </row>
    <row r="18" spans="1:6" ht="35.1" customHeight="1" x14ac:dyDescent="0.2">
      <c r="A18" s="234"/>
      <c r="B18" s="234"/>
      <c r="C18" s="234"/>
      <c r="D18" s="235"/>
    </row>
    <row r="19" spans="1:6" ht="35.1" customHeight="1" x14ac:dyDescent="0.2">
      <c r="A19" s="234"/>
      <c r="B19" s="234"/>
      <c r="C19" s="234"/>
      <c r="D19" s="235"/>
    </row>
    <row r="20" spans="1:6" ht="35.1" customHeight="1" x14ac:dyDescent="0.2">
      <c r="A20" s="234"/>
      <c r="B20" s="234"/>
      <c r="C20" s="234"/>
      <c r="D20" s="235"/>
    </row>
    <row r="21" spans="1:6" ht="35.1" customHeight="1" x14ac:dyDescent="0.2">
      <c r="A21" s="234"/>
      <c r="B21" s="234"/>
      <c r="C21" s="234"/>
      <c r="D21" s="235"/>
    </row>
    <row r="22" spans="1:6" ht="35.1" customHeight="1" x14ac:dyDescent="0.2">
      <c r="A22" s="234"/>
      <c r="B22" s="234"/>
      <c r="C22" s="234"/>
      <c r="D22" s="235"/>
    </row>
    <row r="23" spans="1:6" ht="24.75" customHeight="1" thickBot="1" x14ac:dyDescent="0.25">
      <c r="C23" s="270" t="s">
        <v>869</v>
      </c>
      <c r="D23" s="274">
        <f>SUM(D6:D22)</f>
        <v>0</v>
      </c>
      <c r="F23" s="231" t="s">
        <v>882</v>
      </c>
    </row>
    <row r="24" spans="1:6" ht="12.75" thickTop="1" x14ac:dyDescent="0.2"/>
  </sheetData>
  <sheetProtection sheet="1" objects="1" scenarios="1"/>
  <mergeCells count="11">
    <mergeCell ref="J5:N5"/>
    <mergeCell ref="A1:D1"/>
    <mergeCell ref="A2:D2"/>
    <mergeCell ref="A3:B3"/>
    <mergeCell ref="J3:N3"/>
    <mergeCell ref="A4:B4"/>
    <mergeCell ref="J6:N6"/>
    <mergeCell ref="J7:N7"/>
    <mergeCell ref="J8:N8"/>
    <mergeCell ref="J10:N10"/>
    <mergeCell ref="J11:N12"/>
  </mergeCells>
  <pageMargins left="0.28999999999999998" right="0.24" top="0.36" bottom="0.39" header="0.23" footer="0.2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9"/>
  <sheetViews>
    <sheetView workbookViewId="0">
      <selection activeCell="J3" sqref="J3"/>
    </sheetView>
  </sheetViews>
  <sheetFormatPr defaultColWidth="9.140625" defaultRowHeight="12.75" x14ac:dyDescent="0.2"/>
  <cols>
    <col min="1" max="1" width="12.5703125" style="69" customWidth="1"/>
    <col min="2" max="16384" width="9.140625" style="69"/>
  </cols>
  <sheetData>
    <row r="1" spans="1:249" x14ac:dyDescent="0.2">
      <c r="B1" s="670" t="s">
        <v>197</v>
      </c>
      <c r="C1" s="670"/>
      <c r="D1" s="670"/>
      <c r="E1" s="670"/>
      <c r="F1" s="670"/>
      <c r="G1" s="670"/>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c r="DC1" s="142"/>
      <c r="DD1" s="142"/>
      <c r="DE1" s="142"/>
      <c r="DF1" s="142"/>
      <c r="DG1" s="142"/>
      <c r="DH1" s="142"/>
      <c r="DI1" s="142"/>
      <c r="DJ1" s="142"/>
      <c r="DK1" s="142"/>
      <c r="DL1" s="142"/>
      <c r="DM1" s="142"/>
      <c r="DN1" s="142"/>
      <c r="DO1" s="142"/>
      <c r="DP1" s="142"/>
      <c r="DQ1" s="142"/>
      <c r="DR1" s="142"/>
      <c r="DS1" s="142"/>
      <c r="DT1" s="142"/>
      <c r="DU1" s="142"/>
      <c r="DV1" s="142"/>
      <c r="DW1" s="142"/>
      <c r="DX1" s="142"/>
      <c r="DY1" s="142"/>
      <c r="DZ1" s="142"/>
      <c r="EA1" s="142"/>
      <c r="EB1" s="142"/>
      <c r="EC1" s="142"/>
      <c r="ED1" s="142"/>
      <c r="EE1" s="142"/>
      <c r="EF1" s="142"/>
      <c r="EG1" s="142"/>
      <c r="EH1" s="142"/>
      <c r="EI1" s="142"/>
      <c r="EJ1" s="142"/>
      <c r="EK1" s="142"/>
      <c r="EL1" s="142"/>
      <c r="EM1" s="142"/>
      <c r="EN1" s="142"/>
      <c r="EO1" s="142"/>
      <c r="EP1" s="142"/>
      <c r="EQ1" s="142"/>
      <c r="ER1" s="142"/>
      <c r="ES1" s="142"/>
      <c r="ET1" s="142"/>
      <c r="EU1" s="142"/>
      <c r="EV1" s="142"/>
      <c r="EW1" s="142"/>
      <c r="EX1" s="142"/>
      <c r="EY1" s="142"/>
      <c r="EZ1" s="142"/>
      <c r="FA1" s="142"/>
      <c r="FB1" s="142"/>
      <c r="FC1" s="142"/>
      <c r="FD1" s="142"/>
      <c r="FE1" s="142"/>
      <c r="FF1" s="142"/>
      <c r="FG1" s="142"/>
      <c r="FH1" s="142"/>
      <c r="FI1" s="142"/>
      <c r="FJ1" s="142"/>
      <c r="FK1" s="142"/>
      <c r="FL1" s="142"/>
      <c r="FM1" s="142"/>
      <c r="FN1" s="142"/>
      <c r="FO1" s="142"/>
      <c r="FP1" s="142"/>
      <c r="FQ1" s="142"/>
      <c r="FR1" s="142"/>
      <c r="FS1" s="142"/>
      <c r="FT1" s="142"/>
      <c r="FU1" s="142"/>
      <c r="FV1" s="142"/>
      <c r="FW1" s="142"/>
      <c r="FX1" s="142"/>
      <c r="FY1" s="142"/>
      <c r="FZ1" s="142"/>
      <c r="GA1" s="142"/>
      <c r="GB1" s="142"/>
      <c r="GC1" s="142"/>
      <c r="GD1" s="142"/>
      <c r="GE1" s="142"/>
      <c r="GF1" s="142"/>
      <c r="GG1" s="142"/>
      <c r="GH1" s="142"/>
      <c r="GI1" s="142"/>
      <c r="GJ1" s="142"/>
    </row>
    <row r="2" spans="1:249" s="145" customFormat="1" ht="14.25" x14ac:dyDescent="0.2">
      <c r="A2" s="69" t="s">
        <v>198</v>
      </c>
      <c r="B2" s="69" t="s">
        <v>199</v>
      </c>
      <c r="C2" s="69" t="s">
        <v>200</v>
      </c>
      <c r="D2" s="69" t="s">
        <v>201</v>
      </c>
      <c r="E2" s="69" t="s">
        <v>202</v>
      </c>
      <c r="F2" s="69" t="s">
        <v>203</v>
      </c>
      <c r="G2" s="140" t="s">
        <v>204</v>
      </c>
      <c r="H2" s="143" t="s">
        <v>205</v>
      </c>
      <c r="I2" s="143" t="s">
        <v>206</v>
      </c>
      <c r="J2" s="143" t="s">
        <v>207</v>
      </c>
      <c r="K2" s="143" t="s">
        <v>208</v>
      </c>
      <c r="L2" s="143" t="s">
        <v>209</v>
      </c>
      <c r="M2" s="143" t="s">
        <v>210</v>
      </c>
      <c r="N2" s="143" t="s">
        <v>211</v>
      </c>
      <c r="O2" s="143" t="s">
        <v>212</v>
      </c>
      <c r="P2" s="143" t="s">
        <v>213</v>
      </c>
      <c r="Q2" s="143" t="s">
        <v>214</v>
      </c>
      <c r="R2" s="143" t="s">
        <v>215</v>
      </c>
      <c r="S2" s="143" t="s">
        <v>216</v>
      </c>
      <c r="T2" s="143" t="s">
        <v>217</v>
      </c>
      <c r="U2" s="143" t="s">
        <v>218</v>
      </c>
      <c r="V2" s="143" t="s">
        <v>219</v>
      </c>
      <c r="W2" s="143" t="s">
        <v>220</v>
      </c>
      <c r="X2" s="143" t="s">
        <v>221</v>
      </c>
      <c r="Y2" s="143" t="s">
        <v>222</v>
      </c>
      <c r="Z2" s="143" t="s">
        <v>223</v>
      </c>
      <c r="AA2" s="143" t="s">
        <v>224</v>
      </c>
      <c r="AB2" s="143" t="s">
        <v>225</v>
      </c>
      <c r="AC2" s="143" t="s">
        <v>226</v>
      </c>
      <c r="AD2" s="143" t="s">
        <v>227</v>
      </c>
      <c r="AE2" s="143" t="s">
        <v>228</v>
      </c>
      <c r="AF2" s="143" t="s">
        <v>229</v>
      </c>
      <c r="AG2" s="143" t="s">
        <v>230</v>
      </c>
      <c r="AH2" s="143" t="s">
        <v>231</v>
      </c>
      <c r="AI2" s="143" t="s">
        <v>232</v>
      </c>
      <c r="AJ2" s="143" t="s">
        <v>233</v>
      </c>
      <c r="AK2" s="143" t="s">
        <v>234</v>
      </c>
      <c r="AL2" s="143" t="s">
        <v>235</v>
      </c>
      <c r="AM2" s="143" t="s">
        <v>236</v>
      </c>
      <c r="AN2" s="143" t="s">
        <v>237</v>
      </c>
      <c r="AO2" s="143" t="s">
        <v>238</v>
      </c>
      <c r="AP2" s="143" t="s">
        <v>239</v>
      </c>
      <c r="AQ2" s="143" t="s">
        <v>240</v>
      </c>
      <c r="AR2" s="143" t="s">
        <v>241</v>
      </c>
      <c r="AS2" s="143" t="s">
        <v>242</v>
      </c>
      <c r="AT2" s="143" t="s">
        <v>243</v>
      </c>
      <c r="AU2" s="143" t="s">
        <v>244</v>
      </c>
      <c r="AV2" s="143" t="s">
        <v>245</v>
      </c>
      <c r="AW2" s="143" t="s">
        <v>246</v>
      </c>
      <c r="AX2" s="143" t="s">
        <v>247</v>
      </c>
      <c r="AY2" s="143" t="s">
        <v>248</v>
      </c>
      <c r="AZ2" s="143" t="s">
        <v>249</v>
      </c>
      <c r="BA2" s="143" t="s">
        <v>250</v>
      </c>
      <c r="BB2" s="143" t="s">
        <v>252</v>
      </c>
      <c r="BC2" s="143" t="s">
        <v>253</v>
      </c>
      <c r="BD2" s="143" t="s">
        <v>254</v>
      </c>
      <c r="BE2" s="143" t="s">
        <v>255</v>
      </c>
      <c r="BF2" s="143" t="s">
        <v>256</v>
      </c>
      <c r="BG2" s="143" t="s">
        <v>257</v>
      </c>
      <c r="BH2" s="143" t="s">
        <v>258</v>
      </c>
      <c r="BI2" s="143" t="s">
        <v>259</v>
      </c>
      <c r="BJ2" s="143" t="s">
        <v>260</v>
      </c>
      <c r="BK2" s="143" t="s">
        <v>261</v>
      </c>
      <c r="BL2" s="143" t="s">
        <v>262</v>
      </c>
      <c r="BM2" s="143" t="s">
        <v>263</v>
      </c>
      <c r="BN2" s="143" t="s">
        <v>264</v>
      </c>
      <c r="BO2" s="143" t="s">
        <v>265</v>
      </c>
      <c r="BP2" s="143" t="s">
        <v>266</v>
      </c>
      <c r="BQ2" s="143" t="s">
        <v>267</v>
      </c>
      <c r="BR2" s="143" t="s">
        <v>268</v>
      </c>
      <c r="BS2" s="143" t="s">
        <v>269</v>
      </c>
      <c r="BT2" s="143" t="s">
        <v>270</v>
      </c>
      <c r="BU2" s="143" t="s">
        <v>271</v>
      </c>
      <c r="BV2" s="143" t="s">
        <v>272</v>
      </c>
      <c r="BW2" s="143" t="s">
        <v>273</v>
      </c>
      <c r="BX2" s="143" t="s">
        <v>274</v>
      </c>
      <c r="BY2" s="143" t="s">
        <v>275</v>
      </c>
      <c r="BZ2" s="143" t="s">
        <v>276</v>
      </c>
      <c r="CA2" s="143" t="s">
        <v>277</v>
      </c>
      <c r="CB2" s="143" t="s">
        <v>278</v>
      </c>
      <c r="CC2" s="143" t="s">
        <v>279</v>
      </c>
      <c r="CD2" s="143" t="s">
        <v>280</v>
      </c>
      <c r="CE2" s="143" t="s">
        <v>281</v>
      </c>
      <c r="CF2" s="143" t="s">
        <v>282</v>
      </c>
      <c r="CG2" s="143" t="s">
        <v>283</v>
      </c>
      <c r="CH2" s="143" t="s">
        <v>284</v>
      </c>
      <c r="CI2" s="143" t="s">
        <v>285</v>
      </c>
      <c r="CJ2" s="143" t="s">
        <v>286</v>
      </c>
      <c r="CK2" s="143" t="s">
        <v>287</v>
      </c>
      <c r="CL2" s="143" t="s">
        <v>288</v>
      </c>
      <c r="CM2" s="143" t="s">
        <v>289</v>
      </c>
      <c r="CN2" s="143" t="s">
        <v>290</v>
      </c>
      <c r="CO2" s="143" t="s">
        <v>291</v>
      </c>
      <c r="CP2" s="143" t="s">
        <v>292</v>
      </c>
      <c r="CQ2" s="143" t="s">
        <v>293</v>
      </c>
      <c r="CR2" s="143" t="s">
        <v>294</v>
      </c>
      <c r="CS2" s="143" t="s">
        <v>295</v>
      </c>
      <c r="CT2" s="143" t="s">
        <v>296</v>
      </c>
      <c r="CU2" s="143" t="s">
        <v>297</v>
      </c>
      <c r="CV2" s="143" t="s">
        <v>298</v>
      </c>
      <c r="CW2" s="143" t="s">
        <v>299</v>
      </c>
      <c r="CX2" s="143" t="s">
        <v>300</v>
      </c>
      <c r="CY2" s="143" t="s">
        <v>301</v>
      </c>
      <c r="CZ2" s="143" t="s">
        <v>302</v>
      </c>
      <c r="DA2" s="143" t="s">
        <v>303</v>
      </c>
      <c r="DB2" s="143" t="s">
        <v>304</v>
      </c>
      <c r="DC2" s="143" t="s">
        <v>305</v>
      </c>
      <c r="DD2" s="143" t="s">
        <v>306</v>
      </c>
      <c r="DE2" s="143" t="s">
        <v>307</v>
      </c>
      <c r="DF2" s="143" t="s">
        <v>308</v>
      </c>
      <c r="DG2" s="143" t="s">
        <v>309</v>
      </c>
      <c r="DH2" s="143" t="s">
        <v>310</v>
      </c>
      <c r="DI2" s="143" t="s">
        <v>311</v>
      </c>
      <c r="DJ2" s="143" t="s">
        <v>312</v>
      </c>
      <c r="DK2" s="143" t="s">
        <v>313</v>
      </c>
      <c r="DL2" s="143" t="s">
        <v>314</v>
      </c>
      <c r="DM2" s="143" t="s">
        <v>315</v>
      </c>
      <c r="DN2" s="143" t="s">
        <v>316</v>
      </c>
      <c r="DO2" s="143" t="s">
        <v>317</v>
      </c>
      <c r="DP2" s="143" t="s">
        <v>318</v>
      </c>
      <c r="DQ2" s="143" t="s">
        <v>319</v>
      </c>
      <c r="DR2" s="143" t="s">
        <v>320</v>
      </c>
      <c r="DS2" s="143" t="s">
        <v>321</v>
      </c>
      <c r="DT2" s="143" t="s">
        <v>322</v>
      </c>
      <c r="DU2" s="143" t="s">
        <v>323</v>
      </c>
      <c r="DV2" s="143" t="s">
        <v>324</v>
      </c>
      <c r="DW2" s="143" t="s">
        <v>325</v>
      </c>
      <c r="DX2" s="143" t="s">
        <v>326</v>
      </c>
      <c r="DY2" s="143" t="s">
        <v>327</v>
      </c>
      <c r="DZ2" s="143" t="s">
        <v>328</v>
      </c>
      <c r="EA2" s="143" t="s">
        <v>329</v>
      </c>
      <c r="EB2" s="143" t="s">
        <v>330</v>
      </c>
      <c r="EC2" s="143" t="s">
        <v>331</v>
      </c>
      <c r="ED2" s="143" t="s">
        <v>332</v>
      </c>
      <c r="EE2" s="143" t="s">
        <v>333</v>
      </c>
      <c r="EF2" s="143" t="s">
        <v>334</v>
      </c>
      <c r="EG2" s="143" t="s">
        <v>335</v>
      </c>
      <c r="EH2" s="143" t="s">
        <v>336</v>
      </c>
      <c r="EI2" s="143" t="s">
        <v>337</v>
      </c>
      <c r="EJ2" s="143" t="s">
        <v>338</v>
      </c>
      <c r="EK2" s="143" t="s">
        <v>339</v>
      </c>
      <c r="EL2" s="143" t="s">
        <v>340</v>
      </c>
      <c r="EM2" s="143" t="s">
        <v>341</v>
      </c>
      <c r="EN2" s="143" t="s">
        <v>342</v>
      </c>
      <c r="EO2" s="143" t="s">
        <v>343</v>
      </c>
      <c r="EP2" s="143" t="s">
        <v>344</v>
      </c>
      <c r="EQ2" s="143" t="s">
        <v>345</v>
      </c>
      <c r="ER2" s="143" t="s">
        <v>346</v>
      </c>
      <c r="ES2" s="143" t="s">
        <v>347</v>
      </c>
      <c r="ET2" s="143" t="s">
        <v>348</v>
      </c>
      <c r="EU2" s="143" t="s">
        <v>349</v>
      </c>
      <c r="EV2" s="143" t="s">
        <v>350</v>
      </c>
      <c r="EW2" s="143" t="s">
        <v>351</v>
      </c>
      <c r="EX2" s="143" t="s">
        <v>352</v>
      </c>
      <c r="EY2" s="143" t="s">
        <v>353</v>
      </c>
      <c r="EZ2" s="143" t="s">
        <v>354</v>
      </c>
      <c r="FA2" s="143" t="s">
        <v>355</v>
      </c>
      <c r="FB2" s="143" t="s">
        <v>356</v>
      </c>
      <c r="FC2" s="143" t="s">
        <v>357</v>
      </c>
      <c r="FD2" s="143" t="s">
        <v>358</v>
      </c>
      <c r="FE2" s="143" t="s">
        <v>359</v>
      </c>
      <c r="FF2" s="143" t="s">
        <v>360</v>
      </c>
      <c r="FG2" s="143" t="s">
        <v>361</v>
      </c>
      <c r="FH2" s="143" t="s">
        <v>362</v>
      </c>
      <c r="FI2" s="143" t="s">
        <v>363</v>
      </c>
      <c r="FJ2" s="143" t="s">
        <v>364</v>
      </c>
      <c r="FK2" s="143" t="s">
        <v>365</v>
      </c>
      <c r="FL2" s="143" t="s">
        <v>366</v>
      </c>
      <c r="FM2" s="143" t="s">
        <v>367</v>
      </c>
      <c r="FN2" s="143" t="s">
        <v>368</v>
      </c>
      <c r="FO2" s="143" t="s">
        <v>369</v>
      </c>
      <c r="FP2" s="143" t="s">
        <v>370</v>
      </c>
      <c r="FQ2" s="143" t="s">
        <v>371</v>
      </c>
      <c r="FR2" s="143" t="s">
        <v>372</v>
      </c>
      <c r="FS2" s="143" t="s">
        <v>373</v>
      </c>
      <c r="FT2" s="143" t="s">
        <v>374</v>
      </c>
      <c r="FU2" s="143" t="s">
        <v>375</v>
      </c>
      <c r="FV2" s="143" t="s">
        <v>376</v>
      </c>
      <c r="FW2" s="143" t="s">
        <v>377</v>
      </c>
      <c r="FX2" s="143" t="s">
        <v>378</v>
      </c>
      <c r="FY2" s="143" t="s">
        <v>379</v>
      </c>
      <c r="FZ2" s="143" t="s">
        <v>380</v>
      </c>
      <c r="GA2" s="143" t="s">
        <v>381</v>
      </c>
      <c r="GB2" s="143" t="s">
        <v>382</v>
      </c>
      <c r="GC2" s="143" t="s">
        <v>383</v>
      </c>
      <c r="GD2" s="143" t="s">
        <v>384</v>
      </c>
      <c r="GE2" s="143" t="s">
        <v>385</v>
      </c>
      <c r="GF2" s="143" t="s">
        <v>386</v>
      </c>
      <c r="GG2" s="143" t="s">
        <v>387</v>
      </c>
      <c r="GH2" s="143" t="s">
        <v>388</v>
      </c>
      <c r="GI2" s="143" t="s">
        <v>389</v>
      </c>
      <c r="GJ2" s="143" t="s">
        <v>390</v>
      </c>
      <c r="GK2" s="144" t="s">
        <v>391</v>
      </c>
      <c r="GL2" s="144" t="s">
        <v>392</v>
      </c>
      <c r="GM2" s="144" t="s">
        <v>393</v>
      </c>
      <c r="GN2" s="144" t="s">
        <v>447</v>
      </c>
      <c r="GO2" s="144" t="s">
        <v>394</v>
      </c>
      <c r="GP2" s="144" t="s">
        <v>395</v>
      </c>
      <c r="GQ2" s="144" t="s">
        <v>396</v>
      </c>
      <c r="GR2" s="144" t="s">
        <v>397</v>
      </c>
      <c r="GS2" s="144" t="s">
        <v>398</v>
      </c>
      <c r="GT2" s="144" t="s">
        <v>399</v>
      </c>
      <c r="GU2" s="144" t="s">
        <v>400</v>
      </c>
      <c r="GV2" s="144" t="s">
        <v>401</v>
      </c>
      <c r="GW2" s="144" t="s">
        <v>402</v>
      </c>
      <c r="GX2" s="144" t="s">
        <v>403</v>
      </c>
      <c r="GY2" s="144" t="s">
        <v>404</v>
      </c>
      <c r="GZ2" s="144" t="s">
        <v>405</v>
      </c>
      <c r="HA2" s="144" t="s">
        <v>406</v>
      </c>
      <c r="HB2" s="144" t="s">
        <v>407</v>
      </c>
      <c r="HC2" s="144" t="s">
        <v>408</v>
      </c>
      <c r="HD2" s="144" t="s">
        <v>409</v>
      </c>
      <c r="HE2" s="144" t="s">
        <v>410</v>
      </c>
      <c r="HF2" s="144" t="s">
        <v>411</v>
      </c>
      <c r="HG2" s="144" t="s">
        <v>412</v>
      </c>
      <c r="HH2" s="144" t="s">
        <v>413</v>
      </c>
      <c r="HI2" s="144" t="s">
        <v>414</v>
      </c>
      <c r="HJ2" s="144" t="s">
        <v>415</v>
      </c>
      <c r="HK2" s="144" t="s">
        <v>416</v>
      </c>
      <c r="HL2" s="144" t="s">
        <v>417</v>
      </c>
      <c r="HM2" s="144" t="s">
        <v>418</v>
      </c>
      <c r="HN2" s="144" t="s">
        <v>419</v>
      </c>
      <c r="HO2" s="144" t="s">
        <v>420</v>
      </c>
      <c r="HP2" s="144" t="s">
        <v>421</v>
      </c>
      <c r="HQ2" s="144" t="s">
        <v>422</v>
      </c>
      <c r="HR2" s="144" t="s">
        <v>423</v>
      </c>
      <c r="HS2" s="144" t="s">
        <v>424</v>
      </c>
      <c r="HT2" s="144" t="s">
        <v>425</v>
      </c>
      <c r="HU2" s="144" t="s">
        <v>426</v>
      </c>
      <c r="HV2" s="144" t="s">
        <v>427</v>
      </c>
      <c r="HW2" s="144" t="s">
        <v>428</v>
      </c>
      <c r="HX2" s="144" t="s">
        <v>429</v>
      </c>
      <c r="HY2" s="144" t="s">
        <v>430</v>
      </c>
      <c r="HZ2" s="144" t="s">
        <v>431</v>
      </c>
      <c r="IA2" s="144" t="s">
        <v>432</v>
      </c>
      <c r="IB2" s="144" t="s">
        <v>433</v>
      </c>
      <c r="IC2" s="144" t="s">
        <v>434</v>
      </c>
      <c r="ID2" s="144" t="s">
        <v>435</v>
      </c>
      <c r="IE2" s="144" t="s">
        <v>436</v>
      </c>
      <c r="IF2" s="144" t="s">
        <v>437</v>
      </c>
      <c r="IG2" s="144" t="s">
        <v>438</v>
      </c>
      <c r="IH2" s="144" t="s">
        <v>439</v>
      </c>
      <c r="II2" s="144" t="s">
        <v>440</v>
      </c>
      <c r="IJ2" s="144" t="s">
        <v>441</v>
      </c>
      <c r="IK2" s="144" t="s">
        <v>442</v>
      </c>
      <c r="IL2" s="144" t="s">
        <v>443</v>
      </c>
      <c r="IM2" s="144" t="s">
        <v>444</v>
      </c>
      <c r="IN2" s="144" t="s">
        <v>445</v>
      </c>
      <c r="IO2" s="144" t="s">
        <v>446</v>
      </c>
    </row>
    <row r="3" spans="1:249" s="145" customFormat="1" ht="14.25" x14ac:dyDescent="0.2">
      <c r="A3" s="69"/>
      <c r="B3" s="69" t="str">
        <f>'Basic Data Input'!B7</f>
        <v>City of Plainview</v>
      </c>
      <c r="C3" s="69" t="str">
        <f>'Basic Data Input'!B8</f>
        <v>Pierce</v>
      </c>
      <c r="D3" s="69"/>
      <c r="E3" s="141">
        <f>'Cover- Page 1'!I12</f>
        <v>1060000</v>
      </c>
      <c r="F3" s="141">
        <f>'Cover- Page 1'!I13</f>
        <v>216170</v>
      </c>
      <c r="G3" s="141">
        <f>'Cover- Page 1'!I14</f>
        <v>1276170</v>
      </c>
      <c r="H3" s="146">
        <f>'Receipts - Page 2'!$C$3</f>
        <v>4652771</v>
      </c>
      <c r="I3" s="146">
        <f>'Receipts - Page 2'!$C$4</f>
        <v>344430</v>
      </c>
      <c r="J3" s="146">
        <f>'Receipts - Page 2'!$C$5</f>
        <v>11937</v>
      </c>
      <c r="K3" s="146">
        <f>'Receipts - Page 2'!$C$6</f>
        <v>0</v>
      </c>
      <c r="L3" s="146">
        <f>'Receipts - Page 2'!$C$7</f>
        <v>5009138</v>
      </c>
      <c r="M3" s="146">
        <f>'Receipts - Page 2'!$C$8</f>
        <v>379539</v>
      </c>
      <c r="N3" s="146">
        <f>'Receipts - Page 2'!$C$9</f>
        <v>0</v>
      </c>
      <c r="O3" s="146">
        <f>'Receipts - Page 2'!$C$10</f>
        <v>953</v>
      </c>
      <c r="P3" s="146">
        <f>'Receipts - Page 2'!$C$11</f>
        <v>0</v>
      </c>
      <c r="Q3" s="146">
        <f>'Receipts - Page 2'!$C$12</f>
        <v>219601</v>
      </c>
      <c r="R3" s="146">
        <f>'Receipts - Page 2'!$C$13</f>
        <v>14774</v>
      </c>
      <c r="S3" s="146">
        <f>'Receipts - Page 2'!$C$14</f>
        <v>0</v>
      </c>
      <c r="T3" s="146">
        <f>'Receipts - Page 2'!$C$15</f>
        <v>147726</v>
      </c>
      <c r="U3" s="146">
        <f>'Receipts - Page 2'!$C$16</f>
        <v>0</v>
      </c>
      <c r="V3" s="146">
        <f>'Receipts - Page 2'!$C$19</f>
        <v>32545</v>
      </c>
      <c r="W3" s="146">
        <f>'Receipts - Page 2'!$C$20</f>
        <v>290883</v>
      </c>
      <c r="X3" s="146">
        <f>'Receipts - Page 2'!$C$21</f>
        <v>28709</v>
      </c>
      <c r="Y3" s="146">
        <f>'Receipts - Page 2'!$C$22</f>
        <v>6822642</v>
      </c>
      <c r="Z3" s="146">
        <f>'Receipts - Page 2'!$C$23</f>
        <v>199479</v>
      </c>
      <c r="AA3" s="146">
        <f>'Receipts - Page 2'!$C$24</f>
        <v>49846</v>
      </c>
      <c r="AB3" s="146">
        <f>'Receipts - Page 2'!$C$25</f>
        <v>0</v>
      </c>
      <c r="AC3" s="146">
        <f>'Receipts - Page 2'!$C$26</f>
        <v>13217830</v>
      </c>
      <c r="AD3" s="146">
        <f>'Receipts - Page 2'!$C$28</f>
        <v>5977458</v>
      </c>
      <c r="AE3" s="146">
        <f>'Receipts - Page 2'!$D$3</f>
        <v>4580205</v>
      </c>
      <c r="AF3" s="146">
        <f>'Receipts - Page 2'!$D$4</f>
        <v>1379757</v>
      </c>
      <c r="AG3" s="146">
        <f>'Receipts - Page 2'!$D$5</f>
        <v>17496</v>
      </c>
      <c r="AH3" s="146">
        <f>'Receipts - Page 2'!$D$6</f>
        <v>0</v>
      </c>
      <c r="AI3" s="146">
        <f>'Receipts - Page 2'!$D$7</f>
        <v>5977458</v>
      </c>
      <c r="AJ3" s="146">
        <f>'Receipts - Page 2'!$D$8</f>
        <v>421566.63</v>
      </c>
      <c r="AK3" s="146">
        <f>'Receipts - Page 2'!$D$9</f>
        <v>0</v>
      </c>
      <c r="AL3" s="146">
        <f>'Receipts - Page 2'!$D$10</f>
        <v>141</v>
      </c>
      <c r="AM3" s="146">
        <f>'Receipts - Page 2'!$D$11</f>
        <v>0</v>
      </c>
      <c r="AN3" s="146">
        <f>'Receipts - Page 2'!$D$12</f>
        <v>226484</v>
      </c>
      <c r="AO3" s="146">
        <f>'Receipts - Page 2'!$D$13</f>
        <v>0</v>
      </c>
      <c r="AP3" s="146">
        <f>'Receipts - Page 2'!$D$14</f>
        <v>0</v>
      </c>
      <c r="AQ3" s="146">
        <f>'Receipts - Page 2'!$D$15</f>
        <v>130677</v>
      </c>
      <c r="AR3" s="146">
        <f>'Receipts - Page 2'!$D$16</f>
        <v>398000</v>
      </c>
      <c r="AS3" s="146">
        <f>'Receipts - Page 2'!$D$19</f>
        <v>49447</v>
      </c>
      <c r="AT3" s="146">
        <f>'Receipts - Page 2'!$D$20</f>
        <v>214000</v>
      </c>
      <c r="AU3" s="146">
        <f>'Receipts - Page 2'!$D$21</f>
        <v>0</v>
      </c>
      <c r="AV3" s="146">
        <f>'Receipts - Page 2'!$D$22</f>
        <v>5364015</v>
      </c>
      <c r="AW3" s="146">
        <f>'Receipts - Page 2'!$D$23</f>
        <v>137761</v>
      </c>
      <c r="AX3" s="146">
        <f>'Receipts - Page 2'!$D$24</f>
        <v>305430</v>
      </c>
      <c r="AY3" s="146">
        <f>'Receipts - Page 2'!$D$25</f>
        <v>0</v>
      </c>
      <c r="AZ3" s="146">
        <f>'Receipts - Page 2'!$D$26</f>
        <v>13224979.629999999</v>
      </c>
      <c r="BA3" s="146">
        <f>'Receipts - Page 2'!$D$28</f>
        <v>6147803.6299999999</v>
      </c>
      <c r="BB3" s="146">
        <f>'Receipts - Page 2'!$E$3</f>
        <v>4750550.63</v>
      </c>
      <c r="BC3" s="146">
        <f>'Receipts - Page 2'!$E$4</f>
        <v>1379757</v>
      </c>
      <c r="BD3" s="146">
        <f>'Receipts - Page 2'!$E$5</f>
        <v>17496</v>
      </c>
      <c r="BE3" s="146">
        <f>'Receipts - Page 2'!$E$6</f>
        <v>0</v>
      </c>
      <c r="BF3" s="146">
        <f>'Receipts - Page 2'!$E$7</f>
        <v>6147803.6299999999</v>
      </c>
      <c r="BG3" s="146">
        <f>'Receipts - Page 2'!$E$8</f>
        <v>458768.96</v>
      </c>
      <c r="BH3" s="146">
        <f>'Receipts - Page 2'!$E$9</f>
        <v>0</v>
      </c>
      <c r="BI3" s="146">
        <f>'Receipts - Page 2'!$E$10</f>
        <v>200</v>
      </c>
      <c r="BJ3" s="146">
        <f>'Receipts - Page 2'!$E$11</f>
        <v>0</v>
      </c>
      <c r="BK3" s="146">
        <f>'Receipts - Page 2'!$E$12</f>
        <v>231803</v>
      </c>
      <c r="BL3" s="146">
        <f>'Receipts - Page 2'!$E$13</f>
        <v>0</v>
      </c>
      <c r="BM3" s="146">
        <f>'Receipts - Page 2'!$E$14</f>
        <v>0</v>
      </c>
      <c r="BN3" s="146">
        <f>'Receipts - Page 2'!$E$15</f>
        <v>161629</v>
      </c>
      <c r="BO3" s="146">
        <f>'Receipts - Page 2'!$E$16</f>
        <v>1164480</v>
      </c>
      <c r="BP3" s="146">
        <f>'Receipts - Page 2'!$E$19</f>
        <v>45000</v>
      </c>
      <c r="BQ3" s="146">
        <f>'Receipts - Page 2'!$E$20</f>
        <v>220000</v>
      </c>
      <c r="BR3" s="146">
        <f>'Receipts - Page 2'!$E$21</f>
        <v>0</v>
      </c>
      <c r="BS3" s="146">
        <f>'Receipts - Page 2'!$E$22</f>
        <v>7431691.5</v>
      </c>
      <c r="BT3" s="146">
        <f>'Receipts - Page 2'!$E$23</f>
        <v>131750</v>
      </c>
      <c r="BU3" s="146">
        <f>'Receipts - Page 2'!$E$24</f>
        <v>359718.54</v>
      </c>
      <c r="BV3" s="146">
        <f>'Receipts - Page 2'!$E$25</f>
        <v>0</v>
      </c>
      <c r="BW3" s="146">
        <f>'Receipts - Page 2'!$E$26</f>
        <v>16352844.629999999</v>
      </c>
      <c r="BX3" s="146">
        <f>'Receipts - Page 2'!$E$28</f>
        <v>6172422.1500000004</v>
      </c>
      <c r="BY3" s="146">
        <f>'2024-2025 - Page 3'!$C$4</f>
        <v>136446.39999999999</v>
      </c>
      <c r="BZ3" s="146">
        <f>'2024-2025 - Page 3'!$D$4</f>
        <v>0</v>
      </c>
      <c r="CA3" s="146">
        <f>'2024-2025 - Page 3'!$E$4</f>
        <v>25000</v>
      </c>
      <c r="CB3" s="146">
        <f>'2024-2025 - Page 3'!$F$4</f>
        <v>0</v>
      </c>
      <c r="CC3" s="146">
        <f>'2024-2025 - Page 3'!$G$4</f>
        <v>0</v>
      </c>
      <c r="CD3" s="146">
        <f>'2024-2025 - Page 3'!$I$4</f>
        <v>450464.93999999994</v>
      </c>
      <c r="CE3" s="146">
        <f>'2024-2025 - Page 3'!$C$5</f>
        <v>247316</v>
      </c>
      <c r="CF3" s="146">
        <f>'2024-2025 - Page 3'!$D$5</f>
        <v>30000</v>
      </c>
      <c r="CG3" s="146">
        <f>'2024-2025 - Page 3'!$E$5</f>
        <v>25000</v>
      </c>
      <c r="CH3" s="146">
        <f>'2024-2025 - Page 3'!$F$5</f>
        <v>10442</v>
      </c>
      <c r="CI3" s="146">
        <f>'2024-2025 - Page 3'!$G$5</f>
        <v>0</v>
      </c>
      <c r="CJ3" s="146">
        <f>'2024-2025 - Page 3'!$I$5</f>
        <v>312758</v>
      </c>
      <c r="CK3" s="146">
        <f>'2024-2025 - Page 3'!$C$7</f>
        <v>0</v>
      </c>
      <c r="CL3" s="146">
        <f>'2024-2025 - Page 3'!$D$7</f>
        <v>0</v>
      </c>
      <c r="CM3" s="146">
        <f>'2024-2025 - Page 3'!$E$7</f>
        <v>0</v>
      </c>
      <c r="CN3" s="146">
        <f>'2024-2025 - Page 3'!$F$7</f>
        <v>0</v>
      </c>
      <c r="CO3" s="146">
        <f>'2024-2025 - Page 3'!$G$7</f>
        <v>0</v>
      </c>
      <c r="CP3" s="146">
        <f>'2024-2025 - Page 3'!$I$7</f>
        <v>0</v>
      </c>
      <c r="CQ3" s="146">
        <f>'2024-2025 - Page 3'!$C$8</f>
        <v>317840</v>
      </c>
      <c r="CR3" s="146">
        <f>'2024-2025 - Page 3'!$D$8</f>
        <v>1000000</v>
      </c>
      <c r="CS3" s="146">
        <f>'2024-2025 - Page 3'!$E$8</f>
        <v>147000</v>
      </c>
      <c r="CT3" s="146">
        <f>'2024-2025 - Page 3'!$F$8</f>
        <v>129141.54</v>
      </c>
      <c r="CU3" s="146">
        <f>'2024-2025 - Page 3'!$G$8</f>
        <v>0</v>
      </c>
      <c r="CV3" s="146">
        <f>'2024-2025 - Page 3'!$I$8</f>
        <v>1593981.54</v>
      </c>
      <c r="CW3" s="146">
        <f>'2024-2025 - Page 3'!$C$9</f>
        <v>0</v>
      </c>
      <c r="CX3" s="146">
        <f>'2024-2025 - Page 3'!$D$9</f>
        <v>0</v>
      </c>
      <c r="CY3" s="146">
        <f>'2024-2025 - Page 3'!$E$9</f>
        <v>0</v>
      </c>
      <c r="CZ3" s="146">
        <f>'2024-2025 - Page 3'!$F$9</f>
        <v>0</v>
      </c>
      <c r="DA3" s="146">
        <f>'2024-2025 - Page 3'!$G$9</f>
        <v>0</v>
      </c>
      <c r="DB3" s="146">
        <f>'2024-2025 - Page 3'!$I$9</f>
        <v>0</v>
      </c>
      <c r="DC3" s="146">
        <f>'2024-2025 - Page 3'!$C$10</f>
        <v>0</v>
      </c>
      <c r="DD3" s="146">
        <f>'2024-2025 - Page 3'!$D$10</f>
        <v>0</v>
      </c>
      <c r="DE3" s="146">
        <f>'2024-2025 - Page 3'!$E$10</f>
        <v>0</v>
      </c>
      <c r="DF3" s="146">
        <f>'2024-2025 - Page 3'!$F$10</f>
        <v>0</v>
      </c>
      <c r="DG3" s="146">
        <f>'2024-2025 - Page 3'!$G$10</f>
        <v>0</v>
      </c>
      <c r="DH3" s="146">
        <f>'2024-2025 - Page 3'!$I$10</f>
        <v>0</v>
      </c>
      <c r="DI3" s="146">
        <f>'2024-2025 - Page 3'!$C$11</f>
        <v>207535</v>
      </c>
      <c r="DJ3" s="146">
        <f>'2024-2025 - Page 3'!$D$11</f>
        <v>100000</v>
      </c>
      <c r="DK3" s="146">
        <f>'2024-2025 - Page 3'!$E$11</f>
        <v>30000</v>
      </c>
      <c r="DL3" s="146">
        <f>'2024-2025 - Page 3'!$F$11</f>
        <v>34350</v>
      </c>
      <c r="DM3" s="146">
        <f>'2024-2025 - Page 3'!$G$11</f>
        <v>0</v>
      </c>
      <c r="DN3" s="146">
        <f>'2024-2025 - Page 3'!$I$11</f>
        <v>442585</v>
      </c>
      <c r="DO3" s="146">
        <f>'2024-2025 - Page 3'!$C$12</f>
        <v>1386635</v>
      </c>
      <c r="DP3" s="146">
        <f>'2024-2025 - Page 3'!$D$12</f>
        <v>0</v>
      </c>
      <c r="DQ3" s="146">
        <f>'2024-2025 - Page 3'!$E$12</f>
        <v>0</v>
      </c>
      <c r="DR3" s="146">
        <f>'2024-2025 - Page 3'!$F$12</f>
        <v>0</v>
      </c>
      <c r="DS3" s="146">
        <f>'2024-2025 - Page 3'!$G$12</f>
        <v>0</v>
      </c>
      <c r="DT3" s="146">
        <f>'2024-2025 - Page 3'!$I$12</f>
        <v>1386635</v>
      </c>
      <c r="DU3" s="146">
        <f>'2024-2025 - Page 3'!$C$13</f>
        <v>128280</v>
      </c>
      <c r="DV3" s="146">
        <f>'2024-2025 - Page 3'!$D$13</f>
        <v>0</v>
      </c>
      <c r="DW3" s="146">
        <f>'2024-2025 - Page 3'!$E$13</f>
        <v>50000</v>
      </c>
      <c r="DX3" s="146">
        <f>'2024-2025 - Page 3'!$F$13</f>
        <v>0</v>
      </c>
      <c r="DY3" s="146">
        <f>'2024-2025 - Page 3'!$G$13</f>
        <v>0</v>
      </c>
      <c r="DZ3" s="146">
        <f>'2024-2025 - Page 3'!$I$13</f>
        <v>178280</v>
      </c>
      <c r="EA3" s="146">
        <f>'2024-2025 - Page 3'!$C$15</f>
        <v>0</v>
      </c>
      <c r="EB3" s="146">
        <f>'2024-2025 - Page 3'!$D$15</f>
        <v>0</v>
      </c>
      <c r="EC3" s="146">
        <f>'2024-2025 - Page 3'!$E$15</f>
        <v>0</v>
      </c>
      <c r="ED3" s="146">
        <f>'2024-2025 - Page 3'!$F$15</f>
        <v>0</v>
      </c>
      <c r="EE3" s="146">
        <f>'2024-2025 - Page 3'!$G$15</f>
        <v>0</v>
      </c>
      <c r="EF3" s="146">
        <f>'2024-2025 - Page 3'!$I$15</f>
        <v>0</v>
      </c>
      <c r="EG3" s="146">
        <f>'2024-2025 - Page 3'!$C$16</f>
        <v>3420743</v>
      </c>
      <c r="EH3" s="146">
        <f>'2024-2025 - Page 3'!$D$16</f>
        <v>52000</v>
      </c>
      <c r="EI3" s="146">
        <f>'2024-2025 - Page 3'!$E$16</f>
        <v>0</v>
      </c>
      <c r="EJ3" s="146">
        <f>'2024-2025 - Page 3'!$F$16</f>
        <v>0</v>
      </c>
      <c r="EK3" s="146">
        <f>'2024-2025 - Page 3'!$G$16</f>
        <v>0</v>
      </c>
      <c r="EL3" s="146">
        <f>'2024-2025 - Page 3'!$I$16</f>
        <v>3472743</v>
      </c>
      <c r="EM3" s="146">
        <f>'2024-2025 - Page 3'!$C$17</f>
        <v>0</v>
      </c>
      <c r="EN3" s="146">
        <f>'2024-2025 - Page 3'!$D$17</f>
        <v>0</v>
      </c>
      <c r="EO3" s="146">
        <f>'2024-2025 - Page 3'!$E$17</f>
        <v>0</v>
      </c>
      <c r="EP3" s="146">
        <f>'2024-2025 - Page 3'!$F$17</f>
        <v>0</v>
      </c>
      <c r="EQ3" s="146">
        <f>'2024-2025 - Page 3'!$G$17</f>
        <v>0</v>
      </c>
      <c r="ER3" s="146">
        <f>'2024-2025 - Page 3'!$I$17</f>
        <v>0</v>
      </c>
      <c r="ES3" s="146">
        <f>'2024-2025 - Page 3'!$C$18</f>
        <v>255640</v>
      </c>
      <c r="ET3" s="146">
        <f>'2024-2025 - Page 3'!$D$18</f>
        <v>0</v>
      </c>
      <c r="EU3" s="146">
        <f>'2024-2025 - Page 3'!$E$18</f>
        <v>0</v>
      </c>
      <c r="EV3" s="146">
        <f>'2024-2025 - Page 3'!$F$18</f>
        <v>0</v>
      </c>
      <c r="EW3" s="146">
        <f>'2024-2025 - Page 3'!$G$18</f>
        <v>0</v>
      </c>
      <c r="EX3" s="146">
        <f>'2024-2025 - Page 3'!$I$18</f>
        <v>255640</v>
      </c>
      <c r="EY3" s="146">
        <f>'2024-2025 - Page 3'!$C$19</f>
        <v>373155</v>
      </c>
      <c r="EZ3" s="146">
        <f>'2024-2025 - Page 3'!$D$19</f>
        <v>0</v>
      </c>
      <c r="FA3" s="146">
        <f>'2024-2025 - Page 3'!$E$19</f>
        <v>0</v>
      </c>
      <c r="FB3" s="146">
        <f>'2024-2025 - Page 3'!$F$19</f>
        <v>29705</v>
      </c>
      <c r="FC3" s="146">
        <f>'2024-2025 - Page 3'!$G$19</f>
        <v>0</v>
      </c>
      <c r="FD3" s="146">
        <f>'2024-2025 - Page 3'!$I$19</f>
        <v>402860</v>
      </c>
      <c r="FE3" s="146">
        <f>'2024-2025 - Page 3'!$C$20</f>
        <v>0</v>
      </c>
      <c r="FF3" s="146">
        <f>'2024-2025 - Page 3'!$D$20</f>
        <v>0</v>
      </c>
      <c r="FG3" s="146">
        <f>'2024-2025 - Page 3'!$E$20</f>
        <v>0</v>
      </c>
      <c r="FH3" s="146">
        <f>'2024-2025 - Page 3'!$F$20</f>
        <v>0</v>
      </c>
      <c r="FI3" s="146">
        <f>'2024-2025 - Page 3'!$G$20</f>
        <v>0</v>
      </c>
      <c r="FJ3" s="146">
        <f>'2024-2025 - Page 3'!$I$20</f>
        <v>0</v>
      </c>
      <c r="FK3" s="146">
        <f>'2024-2025 - Page 3'!$C$21</f>
        <v>150403</v>
      </c>
      <c r="FL3" s="146">
        <f>'2024-2025 - Page 3'!$D$21</f>
        <v>1000000</v>
      </c>
      <c r="FM3" s="146">
        <f>'2024-2025 - Page 3'!$E$21</f>
        <v>50000</v>
      </c>
      <c r="FN3" s="146">
        <f>'2024-2025 - Page 3'!$F$21</f>
        <v>59767</v>
      </c>
      <c r="FO3" s="146">
        <f>'2024-2025 - Page 3'!$G$21</f>
        <v>0</v>
      </c>
      <c r="FP3" s="146">
        <f>'2024-2025 - Page 3'!$I$21</f>
        <v>1260170</v>
      </c>
      <c r="FQ3" s="146">
        <f>'2024-2025 - Page 3'!$C$22</f>
        <v>270555</v>
      </c>
      <c r="FR3" s="146">
        <f>'2024-2025 - Page 3'!$D$22</f>
        <v>0</v>
      </c>
      <c r="FS3" s="146">
        <f>'2024-2025 - Page 3'!$E$22</f>
        <v>0</v>
      </c>
      <c r="FT3" s="146">
        <f>'2024-2025 - Page 3'!$F$22</f>
        <v>0</v>
      </c>
      <c r="FU3" s="146">
        <f>'2024-2025 - Page 3'!$G$22</f>
        <v>0</v>
      </c>
      <c r="FV3" s="146">
        <f>'2024-2025 - Page 3'!$I$22</f>
        <v>402305</v>
      </c>
      <c r="FW3" s="146">
        <f>'2024-2025 - Page 3'!$C$23</f>
        <v>0</v>
      </c>
      <c r="FX3" s="146">
        <f>'2024-2025 - Page 3'!$D$23</f>
        <v>0</v>
      </c>
      <c r="FY3" s="146">
        <f>'2024-2025 - Page 3'!$E$23</f>
        <v>0</v>
      </c>
      <c r="FZ3" s="146">
        <f>'2024-2025 - Page 3'!$F$23</f>
        <v>0</v>
      </c>
      <c r="GA3" s="146">
        <f>'2024-2025 - Page 3'!$G$23</f>
        <v>0</v>
      </c>
      <c r="GB3" s="146">
        <f>'2024-2025 - Page 3'!$I$23</f>
        <v>0</v>
      </c>
      <c r="GC3" s="146">
        <f>'2024-2025 - Page 3'!$G$24</f>
        <v>0</v>
      </c>
      <c r="GD3" s="146">
        <f>'2024-2025 - Page 3'!$I$24</f>
        <v>0</v>
      </c>
      <c r="GE3" s="146">
        <f>'2024-2025 - Page 3'!$C$25</f>
        <v>6916548.4000000004</v>
      </c>
      <c r="GF3" s="146">
        <f>'2024-2025 - Page 3'!$D$25</f>
        <v>2182000</v>
      </c>
      <c r="GG3" s="146">
        <f>'2024-2025 - Page 3'!$E$25</f>
        <v>327000</v>
      </c>
      <c r="GH3" s="146">
        <f>'2024-2025 - Page 3'!$F$25</f>
        <v>263405.53999999998</v>
      </c>
      <c r="GI3" s="146">
        <f>'2024-2025 - Page 3'!$G$25</f>
        <v>0</v>
      </c>
      <c r="GJ3" s="146">
        <f>'2024-2025 - Page 3'!$I$25</f>
        <v>10180422.48</v>
      </c>
      <c r="GK3" s="147">
        <f>'Cover- Page 1'!B12</f>
        <v>374399.15</v>
      </c>
      <c r="GL3" s="147">
        <f>'Cover- Page 1'!B13</f>
        <v>88957.5</v>
      </c>
      <c r="GM3" s="147">
        <f>'Cover- Page 1'!B14</f>
        <v>463356.65</v>
      </c>
      <c r="GN3" s="147">
        <f>'Levy Limit Form Page 11'!E13</f>
        <v>75459132</v>
      </c>
      <c r="GO3" s="147">
        <f>'Lid Support Page 8'!E6</f>
        <v>463356.65</v>
      </c>
      <c r="GP3" s="147">
        <f>'Lid Support Page 8'!E8</f>
        <v>0</v>
      </c>
      <c r="GQ3" s="147">
        <f>'Lid Support Page 8'!E7</f>
        <v>200</v>
      </c>
      <c r="GR3" s="147">
        <f>'Lid Support Page 8'!C10</f>
        <v>0</v>
      </c>
      <c r="GS3" s="147">
        <f>'Lid Support Page 8'!C11</f>
        <v>0</v>
      </c>
      <c r="GT3" s="147">
        <f>'Lid Support Page 8'!C12</f>
        <v>0</v>
      </c>
      <c r="GU3" s="147">
        <f>'Lid Support Page 8'!E13</f>
        <v>0</v>
      </c>
      <c r="GV3" s="147">
        <f>'Lid Support Page 8'!E14</f>
        <v>45000</v>
      </c>
      <c r="GW3" s="147">
        <f>'Lid Support Page 8'!E15</f>
        <v>220000</v>
      </c>
      <c r="GX3" s="147">
        <f>'Lid Support Page 8'!E16</f>
        <v>131750</v>
      </c>
      <c r="GY3" s="147"/>
      <c r="GZ3" s="147"/>
      <c r="HA3" s="147">
        <f>'Lid Support Page 8'!E17</f>
        <v>231803</v>
      </c>
      <c r="HB3" s="147">
        <f>'Lid Support Page 8'!E18</f>
        <v>0</v>
      </c>
      <c r="HC3" s="147">
        <f>'Lid Support Page 8'!E19</f>
        <v>0</v>
      </c>
      <c r="HD3" s="147">
        <f>'Lid Support Page 8'!E20</f>
        <v>161629</v>
      </c>
      <c r="HE3" s="147"/>
      <c r="HF3" s="147"/>
      <c r="HG3" s="147">
        <f>'Lid Support Page 8'!E21</f>
        <v>0</v>
      </c>
      <c r="HH3" s="147"/>
      <c r="HI3" s="147"/>
      <c r="HJ3" s="148"/>
      <c r="HK3" s="148"/>
      <c r="HL3" s="147">
        <f>'Lid Support Page 8'!E24</f>
        <v>1253738.6499999999</v>
      </c>
      <c r="HM3" s="147">
        <f>'Lid Support Page 8'!C28</f>
        <v>0</v>
      </c>
      <c r="HN3" s="147">
        <f>'Lid Support Page 8'!C29</f>
        <v>0</v>
      </c>
      <c r="HO3" s="147">
        <f>'Lid Support Page 8'!E30</f>
        <v>0</v>
      </c>
      <c r="HP3" s="147">
        <f>'Lid Support Page 8'!E31</f>
        <v>0</v>
      </c>
      <c r="HQ3" s="147">
        <f>'Lid Support Page 8'!E32</f>
        <v>0</v>
      </c>
      <c r="HR3" s="147">
        <f>'Lid Support Page 8'!E33</f>
        <v>34833.06</v>
      </c>
      <c r="HS3" s="147">
        <f>'Lid Support Page 8'!E34</f>
        <v>0</v>
      </c>
      <c r="HT3" s="147">
        <f>'Lid Support Page 8'!E37</f>
        <v>0</v>
      </c>
      <c r="HU3" s="147">
        <f>'Lid Support Page 8'!E38</f>
        <v>0</v>
      </c>
      <c r="HV3" s="147">
        <f>'Lid Support Page 8'!E39</f>
        <v>0</v>
      </c>
      <c r="HW3" s="147">
        <f>'Lid Support Page 8'!E40</f>
        <v>0</v>
      </c>
      <c r="HX3" s="147"/>
      <c r="HY3" s="147">
        <f>'Lid Support Page 8'!E42</f>
        <v>34833.06</v>
      </c>
      <c r="HZ3" s="147"/>
      <c r="IA3" s="147"/>
      <c r="IB3" s="147"/>
      <c r="IC3" s="147"/>
      <c r="ID3" s="147">
        <f>IF('Lid Computation Page 9 '!J10&gt;0,'Lid Computation Page 9 '!J10,'Lid Computation Page 9 '!J19)</f>
        <v>1227876.72</v>
      </c>
      <c r="IE3" s="149">
        <f>'Lid Computation Page 9 '!H23</f>
        <v>2.5</v>
      </c>
      <c r="IF3" s="147"/>
      <c r="IG3" s="147"/>
      <c r="IH3" s="149">
        <f>'Lid Computation Page 9 '!H25</f>
        <v>0.17549999999999999</v>
      </c>
      <c r="II3" s="149">
        <f>'Lid Computation Page 9 '!H28</f>
        <v>1</v>
      </c>
      <c r="IJ3" s="149">
        <f>'Lid Computation Page 9 '!H32</f>
        <v>0</v>
      </c>
      <c r="IK3" s="149">
        <f>'Lid Computation Page 9 '!J35</f>
        <v>3.68</v>
      </c>
      <c r="IL3" s="147">
        <f>'Lid Computation Page 9 '!J37</f>
        <v>45185.86</v>
      </c>
      <c r="IM3" s="147">
        <f>'Lid Computation Page 9 '!J39</f>
        <v>1273062.58</v>
      </c>
      <c r="IN3" s="147">
        <f>'Lid Computation Page 9 '!J41</f>
        <v>1218905.5899999999</v>
      </c>
      <c r="IO3" s="147">
        <f>'Lid Computation Page 9 '!J43</f>
        <v>54156.990000000224</v>
      </c>
    </row>
    <row r="4" spans="1:249" x14ac:dyDescent="0.2">
      <c r="GO4" s="140" t="s">
        <v>251</v>
      </c>
    </row>
    <row r="5" spans="1:249" ht="14.25" x14ac:dyDescent="0.2">
      <c r="FQ5" s="146"/>
      <c r="FR5" s="146"/>
      <c r="FS5" s="146"/>
      <c r="FT5" s="146"/>
    </row>
    <row r="6" spans="1:249" ht="14.25" x14ac:dyDescent="0.2">
      <c r="DI6" s="146"/>
      <c r="DJ6" s="146"/>
      <c r="DK6" s="146"/>
      <c r="DL6" s="146"/>
      <c r="DM6" s="146"/>
      <c r="DN6" s="146"/>
    </row>
    <row r="8" spans="1:249" ht="14.25" x14ac:dyDescent="0.2">
      <c r="Z8" s="146"/>
    </row>
    <row r="9" spans="1:249" ht="14.25" x14ac:dyDescent="0.2">
      <c r="Z9" s="146"/>
    </row>
    <row r="10" spans="1:249" ht="14.25" x14ac:dyDescent="0.2">
      <c r="BV10" s="69" t="s">
        <v>448</v>
      </c>
      <c r="BX10" s="69" t="s">
        <v>198</v>
      </c>
      <c r="BY10" s="150" t="s">
        <v>450</v>
      </c>
      <c r="BZ10" s="150" t="s">
        <v>451</v>
      </c>
      <c r="CA10" s="150" t="s">
        <v>452</v>
      </c>
      <c r="CB10" s="150" t="s">
        <v>453</v>
      </c>
      <c r="CC10" s="150" t="s">
        <v>454</v>
      </c>
      <c r="CD10" s="150" t="s">
        <v>455</v>
      </c>
      <c r="CE10" s="150" t="s">
        <v>456</v>
      </c>
      <c r="CF10" s="150" t="s">
        <v>457</v>
      </c>
      <c r="CG10" s="150" t="s">
        <v>458</v>
      </c>
      <c r="CH10" s="150" t="s">
        <v>459</v>
      </c>
      <c r="CI10" s="150" t="s">
        <v>460</v>
      </c>
      <c r="CJ10" s="150" t="s">
        <v>461</v>
      </c>
      <c r="CK10" s="150" t="s">
        <v>462</v>
      </c>
      <c r="CL10" s="150" t="s">
        <v>463</v>
      </c>
      <c r="CM10" s="150" t="s">
        <v>464</v>
      </c>
      <c r="CN10" s="150" t="s">
        <v>465</v>
      </c>
      <c r="CO10" s="150" t="s">
        <v>466</v>
      </c>
      <c r="CP10" s="150" t="s">
        <v>467</v>
      </c>
      <c r="CQ10" s="150" t="s">
        <v>468</v>
      </c>
      <c r="CR10" s="150" t="s">
        <v>469</v>
      </c>
      <c r="CS10" s="150" t="s">
        <v>470</v>
      </c>
      <c r="CT10" s="150" t="s">
        <v>471</v>
      </c>
      <c r="CU10" s="150" t="s">
        <v>472</v>
      </c>
      <c r="CV10" s="150" t="s">
        <v>473</v>
      </c>
      <c r="CW10" s="150" t="s">
        <v>474</v>
      </c>
      <c r="CX10" s="150" t="s">
        <v>475</v>
      </c>
      <c r="CY10" s="150" t="s">
        <v>476</v>
      </c>
      <c r="CZ10" s="150" t="s">
        <v>477</v>
      </c>
      <c r="DA10" s="150" t="s">
        <v>478</v>
      </c>
      <c r="DB10" s="150" t="s">
        <v>479</v>
      </c>
      <c r="DC10" s="150" t="s">
        <v>480</v>
      </c>
      <c r="DD10" s="150" t="s">
        <v>481</v>
      </c>
      <c r="DE10" s="150" t="s">
        <v>482</v>
      </c>
      <c r="DF10" s="150" t="s">
        <v>483</v>
      </c>
      <c r="DG10" s="150" t="s">
        <v>484</v>
      </c>
      <c r="DH10" s="150" t="s">
        <v>485</v>
      </c>
      <c r="DI10" s="150" t="s">
        <v>486</v>
      </c>
      <c r="DJ10" s="150" t="s">
        <v>487</v>
      </c>
      <c r="DK10" s="150" t="s">
        <v>488</v>
      </c>
      <c r="DL10" s="150" t="s">
        <v>489</v>
      </c>
      <c r="DM10" s="150" t="s">
        <v>490</v>
      </c>
      <c r="DN10" s="150" t="s">
        <v>491</v>
      </c>
      <c r="DO10" s="150" t="s">
        <v>492</v>
      </c>
      <c r="DP10" s="150" t="s">
        <v>493</v>
      </c>
      <c r="DQ10" s="150" t="s">
        <v>494</v>
      </c>
      <c r="DR10" s="150" t="s">
        <v>495</v>
      </c>
      <c r="DS10" s="150" t="s">
        <v>496</v>
      </c>
      <c r="DT10" s="150" t="s">
        <v>497</v>
      </c>
      <c r="DU10" s="150" t="s">
        <v>498</v>
      </c>
      <c r="DV10" s="150" t="s">
        <v>499</v>
      </c>
      <c r="DW10" s="150" t="s">
        <v>500</v>
      </c>
      <c r="DX10" s="150" t="s">
        <v>501</v>
      </c>
      <c r="DY10" s="150" t="s">
        <v>502</v>
      </c>
      <c r="DZ10" s="150" t="s">
        <v>503</v>
      </c>
      <c r="EA10" s="150" t="s">
        <v>504</v>
      </c>
      <c r="EB10" s="150" t="s">
        <v>505</v>
      </c>
      <c r="EC10" s="150" t="s">
        <v>506</v>
      </c>
      <c r="ED10" s="150" t="s">
        <v>507</v>
      </c>
      <c r="EE10" s="150" t="s">
        <v>508</v>
      </c>
      <c r="EF10" s="150" t="s">
        <v>509</v>
      </c>
      <c r="EG10" s="150" t="s">
        <v>510</v>
      </c>
      <c r="EH10" s="150" t="s">
        <v>511</v>
      </c>
      <c r="EI10" s="150" t="s">
        <v>512</v>
      </c>
      <c r="EJ10" s="150" t="s">
        <v>513</v>
      </c>
      <c r="EK10" s="150" t="s">
        <v>514</v>
      </c>
      <c r="EL10" s="150" t="s">
        <v>515</v>
      </c>
      <c r="EM10" s="150" t="s">
        <v>516</v>
      </c>
      <c r="EN10" s="150" t="s">
        <v>517</v>
      </c>
      <c r="EO10" s="150" t="s">
        <v>518</v>
      </c>
      <c r="EP10" s="150" t="s">
        <v>519</v>
      </c>
      <c r="EQ10" s="150" t="s">
        <v>520</v>
      </c>
      <c r="ER10" s="150" t="s">
        <v>521</v>
      </c>
      <c r="ES10" s="150" t="s">
        <v>522</v>
      </c>
      <c r="ET10" s="150" t="s">
        <v>523</v>
      </c>
      <c r="EU10" s="150" t="s">
        <v>524</v>
      </c>
      <c r="EV10" s="150" t="s">
        <v>525</v>
      </c>
      <c r="EW10" s="150" t="s">
        <v>526</v>
      </c>
      <c r="EX10" s="150" t="s">
        <v>527</v>
      </c>
      <c r="EY10" s="150" t="s">
        <v>528</v>
      </c>
      <c r="EZ10" s="150" t="s">
        <v>529</v>
      </c>
      <c r="FA10" s="150" t="s">
        <v>530</v>
      </c>
      <c r="FB10" s="150" t="s">
        <v>531</v>
      </c>
      <c r="FC10" s="150" t="s">
        <v>532</v>
      </c>
      <c r="FD10" s="150" t="s">
        <v>533</v>
      </c>
      <c r="FE10" s="150" t="s">
        <v>534</v>
      </c>
      <c r="FF10" s="150" t="s">
        <v>535</v>
      </c>
      <c r="FG10" s="150" t="s">
        <v>536</v>
      </c>
      <c r="FH10" s="150" t="s">
        <v>537</v>
      </c>
      <c r="FI10" s="150" t="s">
        <v>538</v>
      </c>
      <c r="FJ10" s="150" t="s">
        <v>539</v>
      </c>
      <c r="FK10" s="150" t="s">
        <v>540</v>
      </c>
      <c r="FL10" s="150" t="s">
        <v>541</v>
      </c>
      <c r="FM10" s="150" t="s">
        <v>542</v>
      </c>
      <c r="FN10" s="150" t="s">
        <v>543</v>
      </c>
      <c r="FO10" s="150" t="s">
        <v>544</v>
      </c>
      <c r="FP10" s="150" t="s">
        <v>545</v>
      </c>
      <c r="FQ10" s="150" t="s">
        <v>546</v>
      </c>
      <c r="FR10" s="150" t="s">
        <v>547</v>
      </c>
      <c r="FS10" s="150" t="s">
        <v>548</v>
      </c>
      <c r="FT10" s="150" t="s">
        <v>549</v>
      </c>
      <c r="FU10" s="150" t="s">
        <v>550</v>
      </c>
      <c r="FV10" s="150" t="s">
        <v>551</v>
      </c>
      <c r="FW10" s="150" t="s">
        <v>552</v>
      </c>
      <c r="FX10" s="150" t="s">
        <v>553</v>
      </c>
      <c r="FY10" s="150" t="s">
        <v>554</v>
      </c>
      <c r="FZ10" s="150" t="s">
        <v>555</v>
      </c>
      <c r="GA10" s="150" t="s">
        <v>556</v>
      </c>
      <c r="GB10" s="150" t="s">
        <v>557</v>
      </c>
      <c r="GC10" s="150" t="s">
        <v>558</v>
      </c>
      <c r="GD10" s="150" t="s">
        <v>559</v>
      </c>
      <c r="GE10" s="150" t="s">
        <v>560</v>
      </c>
      <c r="GF10" s="150" t="s">
        <v>561</v>
      </c>
      <c r="GG10" s="150" t="s">
        <v>562</v>
      </c>
      <c r="GH10" s="150" t="s">
        <v>563</v>
      </c>
      <c r="GI10" s="150" t="s">
        <v>564</v>
      </c>
      <c r="GJ10" s="150" t="s">
        <v>565</v>
      </c>
    </row>
    <row r="11" spans="1:249" ht="14.25" x14ac:dyDescent="0.2">
      <c r="BX11" s="69">
        <f>A3</f>
        <v>0</v>
      </c>
      <c r="BY11" s="146">
        <f>'2023-2024 - Page 4'!$C$4</f>
        <v>169970</v>
      </c>
      <c r="BZ11" s="146">
        <f>'2023-2024 - Page 4'!$D$4</f>
        <v>0</v>
      </c>
      <c r="CA11" s="146">
        <f>'2023-2024 - Page 4'!$E$4</f>
        <v>3200</v>
      </c>
      <c r="CB11" s="146">
        <f>'2023-2024 - Page 4'!$F$4</f>
        <v>0</v>
      </c>
      <c r="CC11" s="146">
        <f>'2023-2024 - Page 4'!$G$4</f>
        <v>0</v>
      </c>
      <c r="CD11" s="146">
        <f>'2023-2024 - Page 4'!$I$4</f>
        <v>253078</v>
      </c>
      <c r="CE11" s="146">
        <f>'2023-2024 - Page 4'!$C$5</f>
        <v>215000</v>
      </c>
      <c r="CF11" s="146">
        <f>'2023-2024 - Page 4'!$D$5</f>
        <v>0</v>
      </c>
      <c r="CG11" s="146">
        <f>'2023-2024 - Page 4'!$E$5</f>
        <v>98000</v>
      </c>
      <c r="CH11" s="146">
        <f>'2023-2024 - Page 4'!$F$5</f>
        <v>0</v>
      </c>
      <c r="CI11" s="146">
        <f>'2023-2024 - Page 4'!$G$5</f>
        <v>0</v>
      </c>
      <c r="CJ11" s="146">
        <f>'2023-2024 - Page 4'!$I$5</f>
        <v>313000</v>
      </c>
      <c r="CK11" s="146">
        <f>'2023-2024 - Page 4'!$C$7</f>
        <v>0</v>
      </c>
      <c r="CL11" s="146">
        <f>'2023-2024 - Page 4'!$D$7</f>
        <v>0</v>
      </c>
      <c r="CM11" s="146">
        <f>'2023-2024 - Page 4'!$E$7</f>
        <v>0</v>
      </c>
      <c r="CN11" s="146">
        <f>'2023-2024 - Page 4'!$F$7</f>
        <v>0</v>
      </c>
      <c r="CO11" s="146">
        <f>'2023-2024 - Page 4'!$G$7</f>
        <v>0</v>
      </c>
      <c r="CP11" s="146">
        <f>'2023-2024 - Page 4'!$I$7</f>
        <v>0</v>
      </c>
      <c r="CQ11" s="146">
        <f>'2023-2024 - Page 4'!$C$8</f>
        <v>334000</v>
      </c>
      <c r="CR11" s="146">
        <f>'2023-2024 - Page 4'!$D$8</f>
        <v>0</v>
      </c>
      <c r="CS11" s="146">
        <f>'2023-2024 - Page 4'!$E$8</f>
        <v>0</v>
      </c>
      <c r="CT11" s="146">
        <f>'2023-2024 - Page 4'!$F$8</f>
        <v>692297</v>
      </c>
      <c r="CU11" s="146">
        <f>'2023-2024 - Page 4'!$G$8</f>
        <v>0</v>
      </c>
      <c r="CV11" s="146">
        <f>'2023-2024 - Page 4'!$I$8</f>
        <v>1026297</v>
      </c>
      <c r="CW11" s="146">
        <f>'2023-2024 - Page 4'!$C$9</f>
        <v>0</v>
      </c>
      <c r="CX11" s="146">
        <f>'2023-2024 - Page 4'!$D$9</f>
        <v>0</v>
      </c>
      <c r="CY11" s="146">
        <f>'2023-2024 - Page 4'!$E$9</f>
        <v>0</v>
      </c>
      <c r="CZ11" s="146">
        <f>'2023-2024 - Page 4'!$F$9</f>
        <v>0</v>
      </c>
      <c r="DA11" s="146">
        <f>'2023-2024 - Page 4'!$G$9</f>
        <v>0</v>
      </c>
      <c r="DB11" s="146">
        <f>'2023-2024 - Page 4'!$I$9</f>
        <v>0</v>
      </c>
      <c r="DC11" s="146">
        <f>'2023-2024 - Page 4'!$C$10</f>
        <v>0</v>
      </c>
      <c r="DD11" s="146">
        <f>'2023-2024 - Page 4'!$D$10</f>
        <v>0</v>
      </c>
      <c r="DE11" s="146">
        <f>'2023-2024 - Page 4'!$E$10</f>
        <v>0</v>
      </c>
      <c r="DF11" s="146">
        <f>'2023-2024 - Page 4'!$F$10</f>
        <v>0</v>
      </c>
      <c r="DG11" s="146">
        <f>'2023-2024 - Page 4'!$G$10</f>
        <v>0</v>
      </c>
      <c r="DH11" s="146">
        <f>'2023-2024 - Page 4'!$I$10</f>
        <v>0</v>
      </c>
      <c r="DI11" s="146">
        <f>'2023-2024 - Page 4'!$C$11</f>
        <v>285200</v>
      </c>
      <c r="DJ11" s="146">
        <f>'2023-2024 - Page 4'!$D$11</f>
        <v>25000</v>
      </c>
      <c r="DK11" s="146">
        <f>'2023-2024 - Page 4'!$E$11</f>
        <v>0</v>
      </c>
      <c r="DL11" s="146">
        <f>'2023-2024 - Page 4'!$F$11</f>
        <v>34530</v>
      </c>
      <c r="DM11" s="146">
        <f>'2023-2024 - Page 4'!$G$11</f>
        <v>0</v>
      </c>
      <c r="DN11" s="146">
        <f>'2023-2024 - Page 4'!$I$11</f>
        <v>428705</v>
      </c>
      <c r="DO11" s="146">
        <f>'2023-2024 - Page 4'!$C$12</f>
        <v>367848</v>
      </c>
      <c r="DP11" s="146">
        <f>'2023-2024 - Page 4'!$D$12</f>
        <v>0</v>
      </c>
      <c r="DQ11" s="146">
        <f>'2023-2024 - Page 4'!$E$12</f>
        <v>0</v>
      </c>
      <c r="DR11" s="146">
        <f>'2023-2024 - Page 4'!$F$12</f>
        <v>17615</v>
      </c>
      <c r="DS11" s="146">
        <f>'2023-2024 - Page 4'!$G$12</f>
        <v>0</v>
      </c>
      <c r="DT11" s="146">
        <f>'2023-2024 - Page 4'!$I$12</f>
        <v>432653</v>
      </c>
      <c r="DU11" s="146">
        <f>'2023-2024 - Page 4'!$C$13</f>
        <v>215906</v>
      </c>
      <c r="DV11" s="146">
        <f>'2023-2024 - Page 4'!$D$13</f>
        <v>0</v>
      </c>
      <c r="DW11" s="146">
        <f>'2023-2024 - Page 4'!$E$13</f>
        <v>65000</v>
      </c>
      <c r="DX11" s="146">
        <f>'2023-2024 - Page 4'!$F$13</f>
        <v>0</v>
      </c>
      <c r="DY11" s="146">
        <f>'2023-2024 - Page 4'!$G$13</f>
        <v>0</v>
      </c>
      <c r="DZ11" s="146">
        <f>'2023-2024 - Page 4'!$I$13</f>
        <v>347101</v>
      </c>
      <c r="EA11" s="146">
        <f>'2023-2024 - Page 4'!$C$15</f>
        <v>0</v>
      </c>
      <c r="EB11" s="146">
        <f>'2023-2024 - Page 4'!$D$15</f>
        <v>0</v>
      </c>
      <c r="EC11" s="146">
        <f>'2023-2024 - Page 4'!$E$15</f>
        <v>0</v>
      </c>
      <c r="ED11" s="146">
        <f>'2023-2024 - Page 4'!$F$15</f>
        <v>0</v>
      </c>
      <c r="EE11" s="146">
        <f>'2023-2024 - Page 4'!$G$15</f>
        <v>0</v>
      </c>
      <c r="EF11" s="146">
        <f>'2023-2024 - Page 4'!$I$15</f>
        <v>0</v>
      </c>
      <c r="EG11" s="146">
        <f>'2023-2024 - Page 4'!$C$16</f>
        <v>3135515</v>
      </c>
      <c r="EH11" s="146">
        <f>'2023-2024 - Page 4'!$D$16</f>
        <v>0</v>
      </c>
      <c r="EI11" s="146">
        <f>'2023-2024 - Page 4'!$E$16</f>
        <v>0</v>
      </c>
      <c r="EJ11" s="146">
        <f>'2023-2024 - Page 4'!$F$16</f>
        <v>0</v>
      </c>
      <c r="EK11" s="146">
        <f>'2023-2024 - Page 4'!$G$16</f>
        <v>0</v>
      </c>
      <c r="EL11" s="146">
        <f>'2023-2024 - Page 4'!$I$16</f>
        <v>3135515</v>
      </c>
      <c r="EM11" s="146">
        <f>'2023-2024 - Page 4'!$C$17</f>
        <v>0</v>
      </c>
      <c r="EN11" s="146">
        <f>'2023-2024 - Page 4'!$D$17</f>
        <v>0</v>
      </c>
      <c r="EO11" s="146">
        <f>'2023-2024 - Page 4'!$E$17</f>
        <v>0</v>
      </c>
      <c r="EP11" s="146">
        <f>'2023-2024 - Page 4'!$F$17</f>
        <v>0</v>
      </c>
      <c r="EQ11" s="146">
        <f>'2023-2024 - Page 4'!$G$17</f>
        <v>0</v>
      </c>
      <c r="ER11" s="146">
        <f>'2023-2024 - Page 4'!$I$17</f>
        <v>0</v>
      </c>
      <c r="ES11" s="146">
        <f>'2023-2024 - Page 4'!$C$18</f>
        <v>261200</v>
      </c>
      <c r="ET11" s="146">
        <f>'2023-2024 - Page 4'!$D$18</f>
        <v>0</v>
      </c>
      <c r="EU11" s="146">
        <f>'2023-2024 - Page 4'!$E$18</f>
        <v>0</v>
      </c>
      <c r="EV11" s="146">
        <f>'2023-2024 - Page 4'!$F$18</f>
        <v>0</v>
      </c>
      <c r="EW11" s="146">
        <f>'2023-2024 - Page 4'!$G$18</f>
        <v>0</v>
      </c>
      <c r="EX11" s="146">
        <f>'2023-2024 - Page 4'!$I$18</f>
        <v>261200</v>
      </c>
      <c r="EY11" s="146">
        <f>'2023-2024 - Page 4'!$C$19</f>
        <v>288000</v>
      </c>
      <c r="EZ11" s="146">
        <f>'2023-2024 - Page 4'!$D$19</f>
        <v>0</v>
      </c>
      <c r="FA11" s="146">
        <f>'2023-2024 - Page 4'!$E$19</f>
        <v>0</v>
      </c>
      <c r="FB11" s="146">
        <f>'2023-2024 - Page 4'!$F$19</f>
        <v>29651</v>
      </c>
      <c r="FC11" s="146">
        <f>'2023-2024 - Page 4'!$G$19</f>
        <v>0</v>
      </c>
      <c r="FD11" s="146">
        <f>'2023-2024 - Page 4'!$I$19</f>
        <v>345813</v>
      </c>
      <c r="FE11" s="146">
        <f>'2023-2024 - Page 4'!$C$20</f>
        <v>0</v>
      </c>
      <c r="FF11" s="146">
        <f>'2023-2024 - Page 4'!$D$20</f>
        <v>0</v>
      </c>
      <c r="FG11" s="146">
        <f>'2023-2024 - Page 4'!$E$20</f>
        <v>0</v>
      </c>
      <c r="FH11" s="146">
        <f>'2023-2024 - Page 4'!$F$20</f>
        <v>0</v>
      </c>
      <c r="FI11" s="146">
        <f>'2023-2024 - Page 4'!$G$20</f>
        <v>0</v>
      </c>
      <c r="FJ11" s="146">
        <f>'2023-2024 - Page 4'!$I$20</f>
        <v>0</v>
      </c>
      <c r="FK11" s="146">
        <f>'2023-2024 - Page 4'!$C$21</f>
        <v>110000</v>
      </c>
      <c r="FL11" s="146">
        <f>'2023-2024 - Page 4'!$D$21</f>
        <v>0</v>
      </c>
      <c r="FM11" s="146">
        <f>'2023-2024 - Page 4'!$E$21</f>
        <v>0</v>
      </c>
      <c r="FN11" s="146">
        <f>'2023-2024 - Page 4'!$F$21</f>
        <v>60053</v>
      </c>
      <c r="FO11" s="146">
        <f>'2023-2024 - Page 4'!$G$21</f>
        <v>0</v>
      </c>
      <c r="FP11" s="146">
        <f>'2023-2024 - Page 4'!$I$21</f>
        <v>170053</v>
      </c>
      <c r="FQ11" s="146">
        <f>'2023-2024 - Page 4'!$C$22</f>
        <v>204000</v>
      </c>
      <c r="FR11" s="146">
        <f>'2023-2024 - Page 4'!$D$22</f>
        <v>0</v>
      </c>
      <c r="FS11" s="146">
        <f>'2023-2024 - Page 4'!$E$22</f>
        <v>0</v>
      </c>
      <c r="FT11" s="146">
        <f>'2023-2024 - Page 4'!$F$22</f>
        <v>0</v>
      </c>
      <c r="FU11" s="146">
        <f>'2023-2024 - Page 4'!$G$22</f>
        <v>0</v>
      </c>
      <c r="FV11" s="146">
        <f>'2023-2024 - Page 4'!$I$22</f>
        <v>341761</v>
      </c>
      <c r="FW11" s="146">
        <f>'2023-2024 - Page 4'!$C$23</f>
        <v>0</v>
      </c>
      <c r="FX11" s="146">
        <f>'2023-2024 - Page 4'!$D$23</f>
        <v>0</v>
      </c>
      <c r="FY11" s="146">
        <f>'2023-2024 - Page 4'!$E$23</f>
        <v>0</v>
      </c>
      <c r="FZ11" s="146">
        <f>'2023-2024 - Page 4'!$F$23</f>
        <v>0</v>
      </c>
      <c r="GA11" s="146">
        <f>'2023-2024 - Page 4'!$G$23</f>
        <v>0</v>
      </c>
      <c r="GB11" s="146">
        <f>'2023-2024 - Page 4'!$I$23</f>
        <v>0</v>
      </c>
      <c r="GC11" s="146">
        <f>'2023-2024 - Page 4'!$G$24</f>
        <v>0</v>
      </c>
      <c r="GD11" s="146">
        <f>'2023-2024 - Page 4'!$I$24</f>
        <v>0</v>
      </c>
      <c r="GE11" s="146">
        <f>'2023-2024 - Page 4'!$C$25</f>
        <v>5608639</v>
      </c>
      <c r="GF11" s="146">
        <f>'2023-2024 - Page 4'!$D$25</f>
        <v>25000</v>
      </c>
      <c r="GG11" s="146">
        <f>'2023-2024 - Page 4'!$E$25</f>
        <v>166200</v>
      </c>
      <c r="GH11" s="146">
        <f>'2023-2024 - Page 4'!$F$25</f>
        <v>834146</v>
      </c>
      <c r="GI11" s="146">
        <f>'2023-2024 - Page 4'!$G$25</f>
        <v>0</v>
      </c>
      <c r="GJ11" s="146">
        <f>'2023-2024 - Page 4'!$I$25</f>
        <v>7077176</v>
      </c>
    </row>
    <row r="18" spans="74:192" ht="14.25" x14ac:dyDescent="0.2">
      <c r="BV18" s="69" t="s">
        <v>449</v>
      </c>
      <c r="BX18" s="69" t="s">
        <v>198</v>
      </c>
      <c r="BY18" s="150" t="s">
        <v>566</v>
      </c>
      <c r="BZ18" s="150" t="s">
        <v>567</v>
      </c>
      <c r="CA18" s="150" t="s">
        <v>568</v>
      </c>
      <c r="CB18" s="150" t="s">
        <v>569</v>
      </c>
      <c r="CC18" s="150" t="s">
        <v>570</v>
      </c>
      <c r="CD18" s="150" t="s">
        <v>571</v>
      </c>
      <c r="CE18" s="150" t="s">
        <v>572</v>
      </c>
      <c r="CF18" s="150" t="s">
        <v>573</v>
      </c>
      <c r="CG18" s="150" t="s">
        <v>574</v>
      </c>
      <c r="CH18" s="150" t="s">
        <v>575</v>
      </c>
      <c r="CI18" s="150" t="s">
        <v>576</v>
      </c>
      <c r="CJ18" s="150" t="s">
        <v>577</v>
      </c>
      <c r="CK18" s="150" t="s">
        <v>578</v>
      </c>
      <c r="CL18" s="150" t="s">
        <v>579</v>
      </c>
      <c r="CM18" s="150" t="s">
        <v>580</v>
      </c>
      <c r="CN18" s="150" t="s">
        <v>581</v>
      </c>
      <c r="CO18" s="150" t="s">
        <v>582</v>
      </c>
      <c r="CP18" s="150" t="s">
        <v>583</v>
      </c>
      <c r="CQ18" s="150" t="s">
        <v>584</v>
      </c>
      <c r="CR18" s="150" t="s">
        <v>585</v>
      </c>
      <c r="CS18" s="150" t="s">
        <v>586</v>
      </c>
      <c r="CT18" s="150" t="s">
        <v>587</v>
      </c>
      <c r="CU18" s="150" t="s">
        <v>588</v>
      </c>
      <c r="CV18" s="150" t="s">
        <v>589</v>
      </c>
      <c r="CW18" s="150" t="s">
        <v>590</v>
      </c>
      <c r="CX18" s="150" t="s">
        <v>591</v>
      </c>
      <c r="CY18" s="150" t="s">
        <v>592</v>
      </c>
      <c r="CZ18" s="150" t="s">
        <v>593</v>
      </c>
      <c r="DA18" s="150" t="s">
        <v>594</v>
      </c>
      <c r="DB18" s="150" t="s">
        <v>595</v>
      </c>
      <c r="DC18" s="150" t="s">
        <v>596</v>
      </c>
      <c r="DD18" s="150" t="s">
        <v>597</v>
      </c>
      <c r="DE18" s="150" t="s">
        <v>598</v>
      </c>
      <c r="DF18" s="150" t="s">
        <v>599</v>
      </c>
      <c r="DG18" s="150" t="s">
        <v>600</v>
      </c>
      <c r="DH18" s="150" t="s">
        <v>601</v>
      </c>
      <c r="DI18" s="150" t="s">
        <v>602</v>
      </c>
      <c r="DJ18" s="150" t="s">
        <v>603</v>
      </c>
      <c r="DK18" s="150" t="s">
        <v>604</v>
      </c>
      <c r="DL18" s="150" t="s">
        <v>605</v>
      </c>
      <c r="DM18" s="150" t="s">
        <v>606</v>
      </c>
      <c r="DN18" s="150" t="s">
        <v>607</v>
      </c>
      <c r="DO18" s="150" t="s">
        <v>608</v>
      </c>
      <c r="DP18" s="150" t="s">
        <v>609</v>
      </c>
      <c r="DQ18" s="150" t="s">
        <v>610</v>
      </c>
      <c r="DR18" s="150" t="s">
        <v>611</v>
      </c>
      <c r="DS18" s="150" t="s">
        <v>612</v>
      </c>
      <c r="DT18" s="150" t="s">
        <v>613</v>
      </c>
      <c r="DU18" s="150" t="s">
        <v>614</v>
      </c>
      <c r="DV18" s="150" t="s">
        <v>615</v>
      </c>
      <c r="DW18" s="150" t="s">
        <v>616</v>
      </c>
      <c r="DX18" s="150" t="s">
        <v>617</v>
      </c>
      <c r="DY18" s="150" t="s">
        <v>618</v>
      </c>
      <c r="DZ18" s="150" t="s">
        <v>619</v>
      </c>
      <c r="EA18" s="150" t="s">
        <v>620</v>
      </c>
      <c r="EB18" s="150" t="s">
        <v>621</v>
      </c>
      <c r="EC18" s="150" t="s">
        <v>622</v>
      </c>
      <c r="ED18" s="150" t="s">
        <v>623</v>
      </c>
      <c r="EE18" s="150" t="s">
        <v>624</v>
      </c>
      <c r="EF18" s="150" t="s">
        <v>625</v>
      </c>
      <c r="EG18" s="150" t="s">
        <v>626</v>
      </c>
      <c r="EH18" s="150" t="s">
        <v>627</v>
      </c>
      <c r="EI18" s="150" t="s">
        <v>628</v>
      </c>
      <c r="EJ18" s="150" t="s">
        <v>629</v>
      </c>
      <c r="EK18" s="150" t="s">
        <v>630</v>
      </c>
      <c r="EL18" s="150" t="s">
        <v>631</v>
      </c>
      <c r="EM18" s="150" t="s">
        <v>632</v>
      </c>
      <c r="EN18" s="150" t="s">
        <v>633</v>
      </c>
      <c r="EO18" s="150" t="s">
        <v>634</v>
      </c>
      <c r="EP18" s="150" t="s">
        <v>635</v>
      </c>
      <c r="EQ18" s="150" t="s">
        <v>636</v>
      </c>
      <c r="ER18" s="150" t="s">
        <v>637</v>
      </c>
      <c r="ES18" s="150" t="s">
        <v>638</v>
      </c>
      <c r="ET18" s="150" t="s">
        <v>639</v>
      </c>
      <c r="EU18" s="150" t="s">
        <v>640</v>
      </c>
      <c r="EV18" s="150" t="s">
        <v>641</v>
      </c>
      <c r="EW18" s="150" t="s">
        <v>642</v>
      </c>
      <c r="EX18" s="150" t="s">
        <v>643</v>
      </c>
      <c r="EY18" s="150" t="s">
        <v>644</v>
      </c>
      <c r="EZ18" s="150" t="s">
        <v>645</v>
      </c>
      <c r="FA18" s="150" t="s">
        <v>646</v>
      </c>
      <c r="FB18" s="150" t="s">
        <v>647</v>
      </c>
      <c r="FC18" s="150" t="s">
        <v>648</v>
      </c>
      <c r="FD18" s="150" t="s">
        <v>649</v>
      </c>
      <c r="FE18" s="150" t="s">
        <v>650</v>
      </c>
      <c r="FF18" s="150" t="s">
        <v>651</v>
      </c>
      <c r="FG18" s="150" t="s">
        <v>652</v>
      </c>
      <c r="FH18" s="150" t="s">
        <v>653</v>
      </c>
      <c r="FI18" s="150" t="s">
        <v>654</v>
      </c>
      <c r="FJ18" s="150" t="s">
        <v>655</v>
      </c>
      <c r="FK18" s="150" t="s">
        <v>656</v>
      </c>
      <c r="FL18" s="150" t="s">
        <v>657</v>
      </c>
      <c r="FM18" s="150" t="s">
        <v>658</v>
      </c>
      <c r="FN18" s="150" t="s">
        <v>659</v>
      </c>
      <c r="FO18" s="150" t="s">
        <v>660</v>
      </c>
      <c r="FP18" s="150" t="s">
        <v>661</v>
      </c>
      <c r="FQ18" s="150" t="s">
        <v>662</v>
      </c>
      <c r="FR18" s="150" t="s">
        <v>663</v>
      </c>
      <c r="FS18" s="150" t="s">
        <v>664</v>
      </c>
      <c r="FT18" s="150" t="s">
        <v>665</v>
      </c>
      <c r="FU18" s="150" t="s">
        <v>666</v>
      </c>
      <c r="FV18" s="150" t="s">
        <v>667</v>
      </c>
      <c r="FW18" s="150" t="s">
        <v>668</v>
      </c>
      <c r="FX18" s="150" t="s">
        <v>669</v>
      </c>
      <c r="FY18" s="150" t="s">
        <v>670</v>
      </c>
      <c r="FZ18" s="150" t="s">
        <v>671</v>
      </c>
      <c r="GA18" s="150" t="s">
        <v>672</v>
      </c>
      <c r="GB18" s="150" t="s">
        <v>673</v>
      </c>
      <c r="GC18" s="150" t="s">
        <v>674</v>
      </c>
      <c r="GD18" s="150" t="s">
        <v>675</v>
      </c>
      <c r="GE18" s="150" t="s">
        <v>676</v>
      </c>
      <c r="GF18" s="150" t="s">
        <v>677</v>
      </c>
      <c r="GG18" s="150" t="s">
        <v>678</v>
      </c>
      <c r="GH18" s="150" t="s">
        <v>679</v>
      </c>
      <c r="GI18" s="150" t="s">
        <v>680</v>
      </c>
      <c r="GJ18" s="150" t="s">
        <v>681</v>
      </c>
    </row>
    <row r="19" spans="74:192" ht="14.25" x14ac:dyDescent="0.2">
      <c r="BX19" s="69">
        <f>A3</f>
        <v>0</v>
      </c>
      <c r="BY19" s="146">
        <f>'2022-2023 - Page 5'!$C$4</f>
        <v>195626</v>
      </c>
      <c r="BZ19" s="146">
        <f>'2022-2023 - Page 5'!$D$4</f>
        <v>0</v>
      </c>
      <c r="CA19" s="146">
        <f>'2022-2023 - Page 5'!$E$4</f>
        <v>12345</v>
      </c>
      <c r="CB19" s="146">
        <f>'2022-2023 - Page 5'!$F$4</f>
        <v>0</v>
      </c>
      <c r="CC19" s="146">
        <f>'2022-2023 - Page 5'!$G$4</f>
        <v>0</v>
      </c>
      <c r="CD19" s="146">
        <f>'2022-2023 - Page 5'!$I$4</f>
        <v>207971</v>
      </c>
      <c r="CE19" s="146">
        <f>'2022-2023 - Page 5'!$C$5</f>
        <v>211111</v>
      </c>
      <c r="CF19" s="146">
        <f>'2022-2023 - Page 5'!$D$5</f>
        <v>0</v>
      </c>
      <c r="CG19" s="146">
        <f>'2022-2023 - Page 5'!$E$5</f>
        <v>0</v>
      </c>
      <c r="CH19" s="146">
        <f>'2022-2023 - Page 5'!$F$5</f>
        <v>0</v>
      </c>
      <c r="CI19" s="146">
        <f>'2022-2023 - Page 5'!$G$5</f>
        <v>0</v>
      </c>
      <c r="CJ19" s="146">
        <f>'2022-2023 - Page 5'!$I$5</f>
        <v>211111</v>
      </c>
      <c r="CK19" s="146">
        <f>'2022-2023 - Page 5'!$C$7</f>
        <v>0</v>
      </c>
      <c r="CL19" s="146">
        <f>'2022-2023 - Page 5'!$D$7</f>
        <v>0</v>
      </c>
      <c r="CM19" s="146">
        <f>'2022-2023 - Page 5'!$E$7</f>
        <v>0</v>
      </c>
      <c r="CN19" s="146">
        <f>'2022-2023 - Page 5'!$F$7</f>
        <v>0</v>
      </c>
      <c r="CO19" s="146">
        <f>'2022-2023 - Page 5'!$G$7</f>
        <v>0</v>
      </c>
      <c r="CP19" s="146">
        <f>'2022-2023 - Page 5'!$I$7</f>
        <v>0</v>
      </c>
      <c r="CQ19" s="146">
        <f>'2022-2023 - Page 5'!$C$8</f>
        <v>287611</v>
      </c>
      <c r="CR19" s="146">
        <f>'2022-2023 - Page 5'!$D$8</f>
        <v>543346</v>
      </c>
      <c r="CS19" s="146">
        <f>'2022-2023 - Page 5'!$E$8</f>
        <v>0</v>
      </c>
      <c r="CT19" s="146">
        <f>'2022-2023 - Page 5'!$F$8</f>
        <v>17176</v>
      </c>
      <c r="CU19" s="146">
        <f>'2022-2023 - Page 5'!$G$8</f>
        <v>0</v>
      </c>
      <c r="CV19" s="146">
        <f>'2022-2023 - Page 5'!$I$8</f>
        <v>848133</v>
      </c>
      <c r="CW19" s="146">
        <f>'2022-2023 - Page 5'!$C$9</f>
        <v>23674</v>
      </c>
      <c r="CX19" s="146">
        <f>'2022-2023 - Page 5'!$D$9</f>
        <v>0</v>
      </c>
      <c r="CY19" s="146">
        <f>'2022-2023 - Page 5'!$E$9</f>
        <v>0</v>
      </c>
      <c r="CZ19" s="146">
        <f>'2022-2023 - Page 5'!$F$9</f>
        <v>0</v>
      </c>
      <c r="DA19" s="146">
        <f>'2022-2023 - Page 5'!$G$9</f>
        <v>0</v>
      </c>
      <c r="DB19" s="146">
        <f>'2022-2023 - Page 5'!$I$9</f>
        <v>23674</v>
      </c>
      <c r="DC19" s="146">
        <f>'2022-2023 - Page 5'!$C$10</f>
        <v>0</v>
      </c>
      <c r="DD19" s="146">
        <f>'2022-2023 - Page 5'!$D$10</f>
        <v>0</v>
      </c>
      <c r="DE19" s="146">
        <f>'2022-2023 - Page 5'!$E$10</f>
        <v>0</v>
      </c>
      <c r="DF19" s="146">
        <f>'2022-2023 - Page 5'!$F$10</f>
        <v>0</v>
      </c>
      <c r="DG19" s="146">
        <f>'2022-2023 - Page 5'!$G$10</f>
        <v>0</v>
      </c>
      <c r="DH19" s="146">
        <f>'2022-2023 - Page 5'!$I$10</f>
        <v>0</v>
      </c>
      <c r="DI19" s="146">
        <f>'2022-2023 - Page 5'!$C$11</f>
        <v>239751</v>
      </c>
      <c r="DJ19" s="146">
        <f>'2022-2023 - Page 5'!$D$11</f>
        <v>0</v>
      </c>
      <c r="DK19" s="146">
        <f>'2022-2023 - Page 5'!$E$11</f>
        <v>9840</v>
      </c>
      <c r="DL19" s="146">
        <f>'2022-2023 - Page 5'!$F$11</f>
        <v>48349</v>
      </c>
      <c r="DM19" s="146">
        <f>'2022-2023 - Page 5'!$G$11</f>
        <v>0</v>
      </c>
      <c r="DN19" s="146">
        <f>'2022-2023 - Page 5'!$I$11</f>
        <v>297940</v>
      </c>
      <c r="DO19" s="146">
        <f>'2022-2023 - Page 5'!$C$12</f>
        <v>0</v>
      </c>
      <c r="DP19" s="146">
        <f>'2022-2023 - Page 5'!$D$12</f>
        <v>0</v>
      </c>
      <c r="DQ19" s="146">
        <f>'2022-2023 - Page 5'!$E$12</f>
        <v>0</v>
      </c>
      <c r="DR19" s="146">
        <f>'2022-2023 - Page 5'!$F$12</f>
        <v>0</v>
      </c>
      <c r="DS19" s="146">
        <f>'2022-2023 - Page 5'!$G$12</f>
        <v>0</v>
      </c>
      <c r="DT19" s="146">
        <f>'2022-2023 - Page 5'!$I$12</f>
        <v>0</v>
      </c>
      <c r="DU19" s="146">
        <f>'2022-2023 - Page 5'!$C$13</f>
        <v>1045267</v>
      </c>
      <c r="DV19" s="146">
        <f>'2022-2023 - Page 5'!$D$13</f>
        <v>80500</v>
      </c>
      <c r="DW19" s="146">
        <f>'2022-2023 - Page 5'!$E$13</f>
        <v>0</v>
      </c>
      <c r="DX19" s="146">
        <f>'2022-2023 - Page 5'!$F$13</f>
        <v>46095</v>
      </c>
      <c r="DY19" s="146">
        <f>'2022-2023 - Page 5'!$G$13</f>
        <v>0</v>
      </c>
      <c r="DZ19" s="146">
        <f>'2022-2023 - Page 5'!$I$13</f>
        <v>1221708</v>
      </c>
      <c r="EA19" s="146">
        <f>'2022-2023 - Page 5'!$C$15</f>
        <v>0</v>
      </c>
      <c r="EB19" s="146">
        <f>'2022-2023 - Page 5'!$D$15</f>
        <v>0</v>
      </c>
      <c r="EC19" s="146">
        <f>'2022-2023 - Page 5'!$E$15</f>
        <v>0</v>
      </c>
      <c r="ED19" s="146">
        <f>'2022-2023 - Page 5'!$F$15</f>
        <v>0</v>
      </c>
      <c r="EE19" s="146">
        <f>'2022-2023 - Page 5'!$G$15</f>
        <v>0</v>
      </c>
      <c r="EF19" s="146">
        <f>'2022-2023 - Page 5'!$I$15</f>
        <v>0</v>
      </c>
      <c r="EG19" s="146">
        <f>'2022-2023 - Page 5'!$C$16</f>
        <v>3018808</v>
      </c>
      <c r="EH19" s="146">
        <f>'2022-2023 - Page 5'!$D$16</f>
        <v>0</v>
      </c>
      <c r="EI19" s="146">
        <f>'2022-2023 - Page 5'!$E$16</f>
        <v>38106</v>
      </c>
      <c r="EJ19" s="146">
        <f>'2022-2023 - Page 5'!$F$16</f>
        <v>0</v>
      </c>
      <c r="EK19" s="146">
        <f>'2022-2023 - Page 5'!$G$16</f>
        <v>0</v>
      </c>
      <c r="EL19" s="146">
        <f>'2022-2023 - Page 5'!$I$16</f>
        <v>3056914</v>
      </c>
      <c r="EM19" s="146">
        <f>'2022-2023 - Page 5'!$C$17</f>
        <v>0</v>
      </c>
      <c r="EN19" s="146">
        <f>'2022-2023 - Page 5'!$D$17</f>
        <v>0</v>
      </c>
      <c r="EO19" s="146">
        <f>'2022-2023 - Page 5'!$E$17</f>
        <v>0</v>
      </c>
      <c r="EP19" s="146">
        <f>'2022-2023 - Page 5'!$F$17</f>
        <v>0</v>
      </c>
      <c r="EQ19" s="146">
        <f>'2022-2023 - Page 5'!$G$17</f>
        <v>0</v>
      </c>
      <c r="ER19" s="146">
        <f>'2022-2023 - Page 5'!$I$17</f>
        <v>0</v>
      </c>
      <c r="ES19" s="146">
        <f>'2022-2023 - Page 5'!$C$18</f>
        <v>257104</v>
      </c>
      <c r="ET19" s="146">
        <f>'2022-2023 - Page 5'!$D$18</f>
        <v>0</v>
      </c>
      <c r="EU19" s="146">
        <f>'2022-2023 - Page 5'!$E$18</f>
        <v>0</v>
      </c>
      <c r="EV19" s="146">
        <f>'2022-2023 - Page 5'!$F$18</f>
        <v>0</v>
      </c>
      <c r="EW19" s="146">
        <f>'2022-2023 - Page 5'!$G$18</f>
        <v>0</v>
      </c>
      <c r="EX19" s="146">
        <f>'2022-2023 - Page 5'!$I$18</f>
        <v>332104</v>
      </c>
      <c r="EY19" s="146">
        <f>'2022-2023 - Page 5'!$C$19</f>
        <v>356282</v>
      </c>
      <c r="EZ19" s="146">
        <f>'2022-2023 - Page 5'!$D$19</f>
        <v>0</v>
      </c>
      <c r="FA19" s="146">
        <f>'2022-2023 - Page 5'!$E$19</f>
        <v>89702</v>
      </c>
      <c r="FB19" s="146">
        <f>'2022-2023 - Page 5'!$F$19</f>
        <v>29705</v>
      </c>
      <c r="FC19" s="146">
        <f>'2022-2023 - Page 5'!$G$19</f>
        <v>0</v>
      </c>
      <c r="FD19" s="146">
        <f>'2022-2023 - Page 5'!$I$19</f>
        <v>510168</v>
      </c>
      <c r="FE19" s="146">
        <f>'2022-2023 - Page 5'!$C$20</f>
        <v>0</v>
      </c>
      <c r="FF19" s="146">
        <f>'2022-2023 - Page 5'!$D$20</f>
        <v>0</v>
      </c>
      <c r="FG19" s="146">
        <f>'2022-2023 - Page 5'!$E$20</f>
        <v>0</v>
      </c>
      <c r="FH19" s="146">
        <f>'2022-2023 - Page 5'!$F$20</f>
        <v>0</v>
      </c>
      <c r="FI19" s="146">
        <f>'2022-2023 - Page 5'!$G$20</f>
        <v>0</v>
      </c>
      <c r="FJ19" s="146">
        <f>'2022-2023 - Page 5'!$I$20</f>
        <v>0</v>
      </c>
      <c r="FK19" s="146">
        <f>'2022-2023 - Page 5'!$C$21</f>
        <v>105802</v>
      </c>
      <c r="FL19" s="146">
        <f>'2022-2023 - Page 5'!$D$21</f>
        <v>0</v>
      </c>
      <c r="FM19" s="146">
        <f>'2022-2023 - Page 5'!$E$21</f>
        <v>0</v>
      </c>
      <c r="FN19" s="146">
        <f>'2022-2023 - Page 5'!$F$21</f>
        <v>60338</v>
      </c>
      <c r="FO19" s="146">
        <f>'2022-2023 - Page 5'!$G$21</f>
        <v>0</v>
      </c>
      <c r="FP19" s="146">
        <f>'2022-2023 - Page 5'!$I$21</f>
        <v>166140</v>
      </c>
      <c r="FQ19" s="146">
        <f>'2022-2023 - Page 5'!$C$22</f>
        <v>218355</v>
      </c>
      <c r="FR19" s="146">
        <f>'2022-2023 - Page 5'!$D$22</f>
        <v>5565</v>
      </c>
      <c r="FS19" s="146">
        <f>'2022-2023 - Page 5'!$E$22</f>
        <v>28589</v>
      </c>
      <c r="FT19" s="146">
        <f>'2022-2023 - Page 5'!$F$22</f>
        <v>0</v>
      </c>
      <c r="FU19" s="146">
        <f>'2022-2023 - Page 5'!$G$22</f>
        <v>0</v>
      </c>
      <c r="FV19" s="146">
        <f>'2022-2023 - Page 5'!$I$22</f>
        <v>342509</v>
      </c>
      <c r="FW19" s="146">
        <f>'2022-2023 - Page 5'!$C$23</f>
        <v>0</v>
      </c>
      <c r="FX19" s="146">
        <f>'2022-2023 - Page 5'!$D$23</f>
        <v>0</v>
      </c>
      <c r="FY19" s="146">
        <f>'2022-2023 - Page 5'!$E$23</f>
        <v>0</v>
      </c>
      <c r="FZ19" s="146">
        <f>'2022-2023 - Page 5'!$F$23</f>
        <v>0</v>
      </c>
      <c r="GA19" s="146">
        <f>'2022-2023 - Page 5'!$G$23</f>
        <v>0</v>
      </c>
      <c r="GB19" s="146">
        <f>'2022-2023 - Page 5'!$I$23</f>
        <v>0</v>
      </c>
      <c r="GC19" s="146">
        <f>'2022-2023 - Page 5'!$G$24</f>
        <v>0</v>
      </c>
      <c r="GD19" s="146">
        <f>'2022-2023 - Page 5'!$I$24</f>
        <v>0</v>
      </c>
      <c r="GE19" s="146">
        <f>'2022-2023 - Page 5'!$C$25</f>
        <v>5981391</v>
      </c>
      <c r="GF19" s="146">
        <f>'2022-2023 - Page 5'!$D$25</f>
        <v>629411</v>
      </c>
      <c r="GG19" s="146">
        <f>'2022-2023 - Page 5'!$E$25</f>
        <v>178582</v>
      </c>
      <c r="GH19" s="146">
        <f>'2022-2023 - Page 5'!$F$25</f>
        <v>201663</v>
      </c>
      <c r="GI19" s="146">
        <f>'2022-2023 - Page 5'!$G$25</f>
        <v>0</v>
      </c>
      <c r="GJ19" s="146">
        <f>'2022-2023 - Page 5'!$I$25</f>
        <v>7240372</v>
      </c>
    </row>
  </sheetData>
  <sheetProtection password="EBF0" sheet="1" objects="1" scenarios="1"/>
  <mergeCells count="1">
    <mergeCell ref="B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C38"/>
  <sheetViews>
    <sheetView workbookViewId="0">
      <selection activeCell="C30" sqref="C30"/>
    </sheetView>
  </sheetViews>
  <sheetFormatPr defaultColWidth="9.140625" defaultRowHeight="12.75" x14ac:dyDescent="0.2"/>
  <cols>
    <col min="1" max="1" width="50.42578125" style="279" customWidth="1"/>
    <col min="2" max="2" width="35.85546875" style="279" customWidth="1"/>
    <col min="3" max="3" width="67.42578125" style="279" customWidth="1"/>
    <col min="4" max="16384" width="9.140625" style="279"/>
  </cols>
  <sheetData>
    <row r="1" spans="1:3" ht="44.45" customHeight="1" x14ac:dyDescent="0.2">
      <c r="A1" s="476" t="s">
        <v>1021</v>
      </c>
      <c r="B1" s="476"/>
      <c r="C1" s="476"/>
    </row>
    <row r="2" spans="1:3" x14ac:dyDescent="0.2">
      <c r="A2" s="280"/>
      <c r="B2" s="280"/>
      <c r="C2" s="280"/>
    </row>
    <row r="3" spans="1:3" ht="15.75" x14ac:dyDescent="0.2">
      <c r="A3" s="464" t="s">
        <v>1067</v>
      </c>
      <c r="B3" s="463"/>
      <c r="C3" s="463"/>
    </row>
    <row r="4" spans="1:3" ht="15.75" x14ac:dyDescent="0.2">
      <c r="A4" s="464"/>
      <c r="B4" s="463"/>
      <c r="C4" s="463"/>
    </row>
    <row r="5" spans="1:3" ht="25.5" customHeight="1" thickBot="1" x14ac:dyDescent="0.3">
      <c r="A5" s="475" t="s">
        <v>933</v>
      </c>
      <c r="B5" s="475"/>
      <c r="C5" s="475"/>
    </row>
    <row r="6" spans="1:3" ht="15.75" x14ac:dyDescent="0.25">
      <c r="A6" s="281"/>
      <c r="B6" s="282" t="s">
        <v>932</v>
      </c>
      <c r="C6" s="280"/>
    </row>
    <row r="7" spans="1:3" ht="19.5" customHeight="1" x14ac:dyDescent="0.2">
      <c r="A7" s="280" t="s">
        <v>934</v>
      </c>
      <c r="B7" s="283" t="s">
        <v>1115</v>
      </c>
      <c r="C7" s="280"/>
    </row>
    <row r="8" spans="1:3" ht="19.5" customHeight="1" x14ac:dyDescent="0.2">
      <c r="A8" s="280" t="s">
        <v>112</v>
      </c>
      <c r="B8" s="283" t="s">
        <v>1116</v>
      </c>
      <c r="C8" s="284" t="s">
        <v>902</v>
      </c>
    </row>
    <row r="9" spans="1:3" ht="19.5" customHeight="1" x14ac:dyDescent="0.2">
      <c r="A9" s="280" t="s">
        <v>734</v>
      </c>
      <c r="B9" s="285" t="s">
        <v>1075</v>
      </c>
      <c r="C9" s="280"/>
    </row>
    <row r="10" spans="1:3" ht="19.5" customHeight="1" x14ac:dyDescent="0.2">
      <c r="A10" s="280" t="s">
        <v>735</v>
      </c>
      <c r="B10" s="285" t="s">
        <v>1076</v>
      </c>
      <c r="C10" s="280"/>
    </row>
    <row r="11" spans="1:3" ht="19.5" customHeight="1" x14ac:dyDescent="0.2">
      <c r="A11" s="280" t="s">
        <v>914</v>
      </c>
      <c r="B11" s="286">
        <v>75459132</v>
      </c>
      <c r="C11" s="284" t="s">
        <v>741</v>
      </c>
    </row>
    <row r="12" spans="1:3" ht="19.5" customHeight="1" x14ac:dyDescent="0.2">
      <c r="A12" s="280" t="s">
        <v>915</v>
      </c>
      <c r="B12" s="286">
        <v>69408173</v>
      </c>
      <c r="C12" s="284" t="s">
        <v>742</v>
      </c>
    </row>
    <row r="13" spans="1:3" ht="19.5" customHeight="1" x14ac:dyDescent="0.2">
      <c r="A13" s="287" t="s">
        <v>739</v>
      </c>
      <c r="B13" s="286">
        <v>425782.3</v>
      </c>
      <c r="C13" s="284" t="s">
        <v>742</v>
      </c>
    </row>
    <row r="14" spans="1:3" ht="19.5" customHeight="1" x14ac:dyDescent="0.2">
      <c r="A14" s="289" t="s">
        <v>917</v>
      </c>
      <c r="B14" s="286">
        <v>8246921</v>
      </c>
      <c r="C14" s="284" t="s">
        <v>919</v>
      </c>
    </row>
    <row r="15" spans="1:3" ht="19.5" customHeight="1" thickBot="1" x14ac:dyDescent="0.25">
      <c r="A15" s="290" t="s">
        <v>740</v>
      </c>
      <c r="B15" s="291">
        <v>0.61344699999999996</v>
      </c>
      <c r="C15" s="284" t="s">
        <v>743</v>
      </c>
    </row>
    <row r="16" spans="1:3" ht="19.5" customHeight="1" thickTop="1" x14ac:dyDescent="0.2">
      <c r="A16" s="292" t="s">
        <v>1025</v>
      </c>
      <c r="B16" s="288">
        <v>1060000</v>
      </c>
      <c r="C16" s="284" t="s">
        <v>1027</v>
      </c>
    </row>
    <row r="17" spans="1:3" ht="19.5" customHeight="1" thickBot="1" x14ac:dyDescent="0.25">
      <c r="A17" s="290" t="s">
        <v>1026</v>
      </c>
      <c r="B17" s="288">
        <v>216170</v>
      </c>
      <c r="C17" s="284" t="s">
        <v>1028</v>
      </c>
    </row>
    <row r="18" spans="1:3" ht="19.5" customHeight="1" thickTop="1" x14ac:dyDescent="0.2">
      <c r="A18" s="292" t="s">
        <v>736</v>
      </c>
      <c r="B18" s="288">
        <v>0</v>
      </c>
      <c r="C18" s="284" t="s">
        <v>783</v>
      </c>
    </row>
    <row r="19" spans="1:3" ht="19.5" customHeight="1" x14ac:dyDescent="0.2">
      <c r="A19" s="289" t="s">
        <v>737</v>
      </c>
      <c r="B19" s="288"/>
      <c r="C19" s="284" t="s">
        <v>781</v>
      </c>
    </row>
    <row r="20" spans="1:3" ht="19.5" customHeight="1" thickBot="1" x14ac:dyDescent="0.25">
      <c r="A20" s="290" t="s">
        <v>738</v>
      </c>
      <c r="B20" s="288"/>
      <c r="C20" s="284" t="s">
        <v>782</v>
      </c>
    </row>
    <row r="21" spans="1:3" ht="19.5" customHeight="1" thickTop="1" x14ac:dyDescent="0.2">
      <c r="A21" s="293" t="s">
        <v>913</v>
      </c>
      <c r="B21" s="285" t="s">
        <v>1147</v>
      </c>
      <c r="C21" s="284" t="s">
        <v>1072</v>
      </c>
    </row>
    <row r="22" spans="1:3" ht="19.5" customHeight="1" x14ac:dyDescent="0.2">
      <c r="A22" s="294" t="s">
        <v>107</v>
      </c>
      <c r="B22" s="285" t="s">
        <v>1152</v>
      </c>
    </row>
    <row r="23" spans="1:3" ht="19.5" customHeight="1" x14ac:dyDescent="0.2">
      <c r="A23" s="294" t="s">
        <v>108</v>
      </c>
      <c r="B23" s="285" t="s">
        <v>1074</v>
      </c>
    </row>
    <row r="24" spans="1:3" ht="19.5" customHeight="1" x14ac:dyDescent="0.2">
      <c r="A24" s="294" t="s">
        <v>109</v>
      </c>
      <c r="B24" s="285" t="s">
        <v>1153</v>
      </c>
    </row>
    <row r="25" spans="1:3" ht="19.5" customHeight="1" x14ac:dyDescent="0.2">
      <c r="A25" s="294" t="s">
        <v>110</v>
      </c>
      <c r="B25" s="285" t="s">
        <v>1150</v>
      </c>
    </row>
    <row r="26" spans="1:3" ht="19.5" customHeight="1" x14ac:dyDescent="0.2">
      <c r="A26" s="294" t="s">
        <v>111</v>
      </c>
      <c r="B26" s="285" t="s">
        <v>1151</v>
      </c>
    </row>
    <row r="27" spans="1:3" ht="19.5" customHeight="1" x14ac:dyDescent="0.2">
      <c r="A27" s="294" t="s">
        <v>744</v>
      </c>
      <c r="B27" s="285" t="s">
        <v>1147</v>
      </c>
    </row>
    <row r="28" spans="1:3" ht="19.5" customHeight="1" x14ac:dyDescent="0.2">
      <c r="A28" s="294" t="s">
        <v>107</v>
      </c>
      <c r="B28" s="285" t="s">
        <v>1148</v>
      </c>
    </row>
    <row r="29" spans="1:3" ht="19.5" customHeight="1" x14ac:dyDescent="0.2">
      <c r="A29" s="294" t="s">
        <v>108</v>
      </c>
      <c r="B29" s="285" t="s">
        <v>1074</v>
      </c>
    </row>
    <row r="30" spans="1:3" ht="19.5" customHeight="1" x14ac:dyDescent="0.2">
      <c r="A30" s="294" t="s">
        <v>109</v>
      </c>
      <c r="B30" s="285" t="s">
        <v>1149</v>
      </c>
    </row>
    <row r="31" spans="1:3" ht="19.5" customHeight="1" x14ac:dyDescent="0.2">
      <c r="A31" s="294" t="s">
        <v>110</v>
      </c>
      <c r="B31" s="285" t="s">
        <v>1150</v>
      </c>
    </row>
    <row r="32" spans="1:3" ht="19.5" customHeight="1" x14ac:dyDescent="0.2">
      <c r="A32" s="294" t="s">
        <v>111</v>
      </c>
      <c r="B32" s="285" t="s">
        <v>1151</v>
      </c>
    </row>
    <row r="35" spans="1:3" ht="15.75" x14ac:dyDescent="0.25">
      <c r="A35" s="280" t="s">
        <v>1113</v>
      </c>
      <c r="B35" s="469"/>
      <c r="C35" s="284"/>
    </row>
    <row r="36" spans="1:3" x14ac:dyDescent="0.2">
      <c r="A36" s="477" t="s">
        <v>1114</v>
      </c>
      <c r="B36" s="478"/>
      <c r="C36" s="478"/>
    </row>
    <row r="37" spans="1:3" x14ac:dyDescent="0.2">
      <c r="A37" s="478"/>
      <c r="B37" s="478"/>
      <c r="C37" s="478"/>
    </row>
    <row r="38" spans="1:3" ht="28.5" customHeight="1" x14ac:dyDescent="0.2">
      <c r="A38" s="478"/>
      <c r="B38" s="478"/>
      <c r="C38" s="478"/>
    </row>
  </sheetData>
  <sheetProtection algorithmName="SHA-512" hashValue="B+U2nNJD5aHS9Ny7D6BtffTBK3Gg68R0+YPulYF7jMGMH/KHz1TYlUdoN5V2kSHS84vZOvoIXrRB/3zA6YXlDQ==" saltValue="anEQ1+RZ9OOzwNH+EhL/TA==" spinCount="100000" sheet="1" objects="1" scenarios="1"/>
  <mergeCells count="3">
    <mergeCell ref="A5:C5"/>
    <mergeCell ref="A1:C1"/>
    <mergeCell ref="A36:C38"/>
  </mergeCells>
  <phoneticPr fontId="0" type="noConversion"/>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0"/>
  <sheetViews>
    <sheetView tabSelected="1" topLeftCell="A4" workbookViewId="0">
      <selection activeCell="C20" sqref="C20"/>
    </sheetView>
  </sheetViews>
  <sheetFormatPr defaultColWidth="9.140625" defaultRowHeight="12.75" x14ac:dyDescent="0.2"/>
  <cols>
    <col min="1" max="1" width="1.5703125" style="5" customWidth="1"/>
    <col min="2" max="2" width="20.5703125" style="5" customWidth="1"/>
    <col min="3" max="3" width="45.5703125" style="5" customWidth="1"/>
    <col min="4" max="4" width="3.5703125" style="5" customWidth="1"/>
    <col min="5" max="5" width="13.5703125" style="5" customWidth="1"/>
    <col min="6" max="6" width="4.42578125" style="5" customWidth="1"/>
    <col min="7" max="7" width="20.5703125" style="5" customWidth="1"/>
    <col min="8" max="8" width="4.42578125" style="5" customWidth="1"/>
    <col min="9" max="9" width="20.5703125" style="5" customWidth="1"/>
    <col min="10" max="11" width="1.5703125" style="5" customWidth="1"/>
    <col min="12" max="16384" width="9.140625" style="5"/>
  </cols>
  <sheetData>
    <row r="1" spans="1:18" ht="36" x14ac:dyDescent="0.25">
      <c r="B1" s="6" t="s">
        <v>1077</v>
      </c>
      <c r="C1" s="7"/>
      <c r="D1" s="7"/>
      <c r="E1" s="507" t="str">
        <f>CONCATENATE('Basic Data Input'!B7)</f>
        <v>City of Plainview</v>
      </c>
      <c r="F1" s="507"/>
      <c r="G1" s="507"/>
      <c r="H1" s="507"/>
      <c r="I1" s="507"/>
      <c r="K1" s="8"/>
    </row>
    <row r="2" spans="1:18" ht="18" x14ac:dyDescent="0.25">
      <c r="B2" s="9" t="s">
        <v>16</v>
      </c>
      <c r="C2" s="7"/>
      <c r="E2" s="10" t="s">
        <v>0</v>
      </c>
      <c r="F2" s="11"/>
      <c r="G2" s="11"/>
      <c r="H2" s="11"/>
      <c r="I2" s="10"/>
      <c r="K2" s="8"/>
    </row>
    <row r="3" spans="1:18" ht="15" x14ac:dyDescent="0.2">
      <c r="B3" s="12"/>
      <c r="C3" s="7"/>
      <c r="D3" s="7"/>
      <c r="E3" s="13" t="str">
        <f>CONCATENATE('Basic Data Input'!B8," County")</f>
        <v>Pierce County</v>
      </c>
      <c r="F3" s="13"/>
      <c r="G3" s="13"/>
      <c r="H3" s="13"/>
      <c r="I3" s="14"/>
      <c r="K3" s="7"/>
    </row>
    <row r="4" spans="1:18" ht="24" customHeight="1" x14ac:dyDescent="0.25">
      <c r="B4" s="15" t="str">
        <f>CONCATENATE("This budget is for the Period ",'Basic Data Input'!B9," through ",'Basic Data Input'!B10,"")</f>
        <v>This budget is for the Period October 1, 2024 through September 30, 2025</v>
      </c>
      <c r="C4" s="7"/>
      <c r="D4" s="14"/>
      <c r="E4" s="16"/>
      <c r="F4" s="16"/>
      <c r="G4" s="16"/>
      <c r="H4" s="16"/>
      <c r="I4" s="14"/>
    </row>
    <row r="5" spans="1:18" ht="9" customHeight="1" thickBot="1" x14ac:dyDescent="0.25">
      <c r="C5" s="17"/>
      <c r="D5" s="7"/>
      <c r="E5" s="7"/>
      <c r="F5" s="7"/>
      <c r="G5" s="7"/>
      <c r="H5" s="7"/>
      <c r="I5" s="7"/>
    </row>
    <row r="6" spans="1:18" ht="39" hidden="1" thickBot="1" x14ac:dyDescent="0.25">
      <c r="C6" s="18"/>
      <c r="E6" s="12" t="s">
        <v>1</v>
      </c>
      <c r="F6" s="7"/>
      <c r="G6" s="7"/>
      <c r="H6" s="7"/>
      <c r="I6" s="7"/>
      <c r="J6" s="19"/>
    </row>
    <row r="7" spans="1:18" ht="24.95" customHeight="1" thickBot="1" x14ac:dyDescent="0.25">
      <c r="A7" s="520" t="s">
        <v>811</v>
      </c>
      <c r="B7" s="521"/>
      <c r="C7" s="521"/>
      <c r="D7" s="521"/>
      <c r="E7" s="521"/>
      <c r="F7" s="521"/>
      <c r="G7" s="521"/>
      <c r="H7" s="521"/>
      <c r="I7" s="521"/>
      <c r="J7" s="522"/>
      <c r="M7" s="479" t="s">
        <v>818</v>
      </c>
      <c r="N7" s="479"/>
      <c r="O7" s="479"/>
      <c r="P7" s="479"/>
      <c r="Q7" s="479"/>
      <c r="R7" s="479"/>
    </row>
    <row r="8" spans="1:18" ht="13.5" thickBot="1" x14ac:dyDescent="0.25">
      <c r="B8" s="21"/>
      <c r="M8" s="479"/>
      <c r="N8" s="479"/>
      <c r="O8" s="479"/>
      <c r="P8" s="479"/>
      <c r="Q8" s="479"/>
      <c r="R8" s="479"/>
    </row>
    <row r="9" spans="1:18" ht="20.100000000000001" customHeight="1" x14ac:dyDescent="0.2">
      <c r="A9" s="23"/>
      <c r="B9" s="24" t="s">
        <v>12</v>
      </c>
      <c r="C9" s="25"/>
      <c r="D9" s="26"/>
      <c r="E9" s="532" t="str">
        <f>CONCATENATE("Projected Outstanding Bonded Indebtedness as of ",'Basic Data Input'!B9,"")</f>
        <v>Projected Outstanding Bonded Indebtedness as of October 1, 2024</v>
      </c>
      <c r="F9" s="533"/>
      <c r="G9" s="533"/>
      <c r="H9" s="533"/>
      <c r="I9" s="533"/>
      <c r="J9" s="27"/>
      <c r="M9" s="479"/>
      <c r="N9" s="479"/>
      <c r="O9" s="479"/>
      <c r="P9" s="479"/>
      <c r="Q9" s="479"/>
      <c r="R9" s="479"/>
    </row>
    <row r="10" spans="1:18" x14ac:dyDescent="0.2">
      <c r="A10" s="28"/>
      <c r="D10" s="29"/>
      <c r="E10" s="88" t="s">
        <v>115</v>
      </c>
      <c r="F10" s="7"/>
      <c r="G10" s="7"/>
      <c r="H10" s="7"/>
      <c r="I10" s="7"/>
      <c r="J10" s="29"/>
    </row>
    <row r="11" spans="1:18" hidden="1" x14ac:dyDescent="0.2">
      <c r="A11" s="28"/>
      <c r="D11" s="29"/>
      <c r="E11" s="30"/>
      <c r="F11" s="7"/>
      <c r="G11" s="7"/>
      <c r="H11" s="7"/>
      <c r="I11" s="7"/>
      <c r="J11" s="29"/>
    </row>
    <row r="12" spans="1:18" ht="21" customHeight="1" x14ac:dyDescent="0.2">
      <c r="A12" s="28"/>
      <c r="B12" s="73">
        <f>ROUND('Receipts - Page 2'!E32,2)-B13</f>
        <v>374399.15</v>
      </c>
      <c r="C12" s="170" t="s">
        <v>726</v>
      </c>
      <c r="D12" s="29"/>
      <c r="E12" s="32"/>
      <c r="F12" s="33" t="s">
        <v>37</v>
      </c>
      <c r="G12" s="7"/>
      <c r="H12" s="7"/>
      <c r="I12" s="74">
        <f>'Basic Data Input'!B16</f>
        <v>1060000</v>
      </c>
      <c r="J12" s="29"/>
    </row>
    <row r="13" spans="1:18" ht="21" customHeight="1" x14ac:dyDescent="0.2">
      <c r="A13" s="28"/>
      <c r="B13" s="176">
        <v>88957.5</v>
      </c>
      <c r="C13" s="31" t="s">
        <v>14</v>
      </c>
      <c r="D13" s="29"/>
      <c r="E13" s="32"/>
      <c r="F13" s="31" t="s">
        <v>38</v>
      </c>
      <c r="G13" s="34"/>
      <c r="H13" s="34"/>
      <c r="I13" s="75">
        <f>'Basic Data Input'!B17</f>
        <v>216170</v>
      </c>
      <c r="J13" s="29"/>
    </row>
    <row r="14" spans="1:18" ht="22.5" customHeight="1" x14ac:dyDescent="0.2">
      <c r="A14" s="28"/>
      <c r="B14" s="73">
        <f>IF(ROUND(SUM(B12:B13),2)&lt;&gt;'Receipts - Page 2'!E32,"Must = Tax Recap P. 2",ROUND(SUM(B12:B13),2))</f>
        <v>463356.65</v>
      </c>
      <c r="C14" s="35" t="s">
        <v>15</v>
      </c>
      <c r="D14" s="29"/>
      <c r="E14" s="36"/>
      <c r="F14" s="31" t="s">
        <v>39</v>
      </c>
      <c r="G14" s="37"/>
      <c r="H14" s="20"/>
      <c r="I14" s="38">
        <f>ROUND(SUM(I12:I13),2)</f>
        <v>1276170</v>
      </c>
      <c r="J14" s="29"/>
    </row>
    <row r="15" spans="1:18" ht="5.0999999999999996" customHeight="1" thickBot="1" x14ac:dyDescent="0.25">
      <c r="A15" s="39"/>
      <c r="B15" s="40"/>
      <c r="C15" s="40"/>
      <c r="D15" s="41"/>
      <c r="E15" s="42"/>
      <c r="F15" s="43"/>
      <c r="G15" s="43"/>
      <c r="H15" s="43"/>
      <c r="I15" s="44"/>
      <c r="J15" s="41"/>
    </row>
    <row r="16" spans="1:18" ht="23.25" customHeight="1" thickBot="1" x14ac:dyDescent="0.35">
      <c r="A16" s="46"/>
      <c r="B16" s="151"/>
      <c r="C16" s="151"/>
      <c r="D16" s="27"/>
      <c r="E16" s="526" t="s">
        <v>722</v>
      </c>
      <c r="F16" s="527"/>
      <c r="G16" s="527"/>
      <c r="H16" s="527"/>
      <c r="I16" s="527"/>
      <c r="J16" s="528"/>
    </row>
    <row r="17" spans="1:18" ht="27.95" customHeight="1" thickBot="1" x14ac:dyDescent="0.25">
      <c r="A17" s="28"/>
      <c r="B17" s="163">
        <f>'Basic Data Input'!B11</f>
        <v>75459132</v>
      </c>
      <c r="C17" s="196" t="s">
        <v>720</v>
      </c>
      <c r="D17" s="29"/>
      <c r="E17" s="529" t="s">
        <v>1078</v>
      </c>
      <c r="F17" s="530"/>
      <c r="G17" s="530"/>
      <c r="H17" s="530"/>
      <c r="I17" s="530"/>
      <c r="J17" s="531"/>
    </row>
    <row r="18" spans="1:18" ht="15" customHeight="1" thickBot="1" x14ac:dyDescent="0.25">
      <c r="A18" s="28"/>
      <c r="B18" s="197" t="s">
        <v>721</v>
      </c>
      <c r="C18" s="197"/>
      <c r="D18" s="29"/>
      <c r="E18" s="165"/>
      <c r="F18" s="167" t="s">
        <v>1121</v>
      </c>
      <c r="G18" s="166" t="s">
        <v>723</v>
      </c>
      <c r="H18" s="167"/>
      <c r="I18" s="168" t="s">
        <v>724</v>
      </c>
      <c r="J18" s="169"/>
      <c r="K18" s="90"/>
    </row>
    <row r="19" spans="1:18" ht="21" customHeight="1" thickBot="1" x14ac:dyDescent="0.25">
      <c r="A19" s="523" t="s">
        <v>13</v>
      </c>
      <c r="B19" s="524"/>
      <c r="C19" s="524"/>
      <c r="D19" s="525"/>
      <c r="E19" s="508" t="s">
        <v>1017</v>
      </c>
      <c r="F19" s="509"/>
      <c r="G19" s="509"/>
      <c r="H19" s="509"/>
      <c r="I19" s="509"/>
      <c r="J19" s="510"/>
      <c r="K19" s="90"/>
    </row>
    <row r="20" spans="1:18" ht="25.5" customHeight="1" thickBot="1" x14ac:dyDescent="0.25">
      <c r="A20" s="28"/>
      <c r="D20" s="29"/>
      <c r="E20" s="511" t="s">
        <v>727</v>
      </c>
      <c r="F20" s="512"/>
      <c r="G20" s="512"/>
      <c r="H20" s="512"/>
      <c r="I20" s="512"/>
      <c r="J20" s="513"/>
      <c r="K20" s="90"/>
    </row>
    <row r="21" spans="1:18" ht="13.5" customHeight="1" x14ac:dyDescent="0.2">
      <c r="A21" s="28"/>
      <c r="B21" s="195"/>
      <c r="C21" s="140"/>
      <c r="D21" s="29"/>
      <c r="E21" s="514" t="s">
        <v>1079</v>
      </c>
      <c r="F21" s="515"/>
      <c r="G21" s="515"/>
      <c r="H21" s="515"/>
      <c r="I21" s="515"/>
      <c r="J21" s="516"/>
      <c r="K21" s="45"/>
    </row>
    <row r="22" spans="1:18" ht="17.25" customHeight="1" thickBot="1" x14ac:dyDescent="0.25">
      <c r="A22" s="28"/>
      <c r="B22" s="195"/>
      <c r="C22" s="192"/>
      <c r="D22" s="29"/>
      <c r="E22" s="517"/>
      <c r="F22" s="518"/>
      <c r="G22" s="518"/>
      <c r="H22" s="518"/>
      <c r="I22" s="518"/>
      <c r="J22" s="519"/>
    </row>
    <row r="23" spans="1:18" ht="18.75" customHeight="1" thickBot="1" x14ac:dyDescent="0.25">
      <c r="A23" s="28"/>
      <c r="B23" s="195"/>
      <c r="C23" s="192"/>
      <c r="D23" s="29"/>
      <c r="E23" s="171"/>
      <c r="F23" s="172"/>
      <c r="G23" s="173" t="s">
        <v>723</v>
      </c>
      <c r="H23" s="172" t="s">
        <v>1121</v>
      </c>
      <c r="I23" s="174" t="s">
        <v>724</v>
      </c>
      <c r="J23" s="175"/>
    </row>
    <row r="24" spans="1:18" ht="19.5" customHeight="1" thickBot="1" x14ac:dyDescent="0.25">
      <c r="A24" s="28"/>
      <c r="B24" s="195"/>
      <c r="C24" s="192"/>
      <c r="D24" s="29"/>
      <c r="E24" s="534" t="s">
        <v>1018</v>
      </c>
      <c r="F24" s="535"/>
      <c r="G24" s="535"/>
      <c r="H24" s="535"/>
      <c r="I24" s="535"/>
      <c r="J24" s="536"/>
    </row>
    <row r="25" spans="1:18" s="140" customFormat="1" ht="16.5" thickTop="1" thickBot="1" x14ac:dyDescent="0.3">
      <c r="A25" s="489" t="s">
        <v>820</v>
      </c>
      <c r="B25" s="490"/>
      <c r="C25" s="490"/>
      <c r="D25" s="491"/>
      <c r="E25" s="492" t="s">
        <v>821</v>
      </c>
      <c r="F25" s="493"/>
      <c r="G25" s="493"/>
      <c r="H25" s="493"/>
      <c r="I25" s="493"/>
      <c r="J25" s="494"/>
      <c r="K25" s="192"/>
    </row>
    <row r="26" spans="1:18" s="140" customFormat="1" ht="46.5" customHeight="1" thickTop="1" thickBot="1" x14ac:dyDescent="0.25">
      <c r="A26" s="495" t="s">
        <v>1068</v>
      </c>
      <c r="B26" s="496"/>
      <c r="C26" s="496"/>
      <c r="D26" s="497"/>
      <c r="E26" s="498" t="s">
        <v>1080</v>
      </c>
      <c r="F26" s="499"/>
      <c r="G26" s="499"/>
      <c r="H26" s="499"/>
      <c r="I26" s="499"/>
      <c r="J26" s="500"/>
      <c r="K26" s="192"/>
    </row>
    <row r="27" spans="1:18" s="140" customFormat="1" ht="15.75" thickTop="1" x14ac:dyDescent="0.25">
      <c r="A27" s="501" t="s">
        <v>718</v>
      </c>
      <c r="B27" s="502"/>
      <c r="C27" s="502"/>
      <c r="D27" s="503"/>
      <c r="E27" s="504" t="s">
        <v>822</v>
      </c>
      <c r="F27" s="505"/>
      <c r="G27" s="505"/>
      <c r="H27" s="505"/>
      <c r="I27" s="505"/>
      <c r="J27" s="506"/>
      <c r="K27" s="192"/>
    </row>
    <row r="28" spans="1:18" s="140" customFormat="1" ht="19.5" customHeight="1" x14ac:dyDescent="0.25">
      <c r="A28" s="480" t="s">
        <v>1065</v>
      </c>
      <c r="B28" s="481"/>
      <c r="C28" s="481"/>
      <c r="D28" s="482"/>
      <c r="E28" s="483" t="s">
        <v>823</v>
      </c>
      <c r="F28" s="484"/>
      <c r="G28" s="484"/>
      <c r="H28" s="484"/>
      <c r="I28" s="484"/>
      <c r="J28" s="485"/>
      <c r="K28" s="192"/>
      <c r="M28" s="479" t="s">
        <v>892</v>
      </c>
      <c r="N28" s="479"/>
      <c r="O28" s="479"/>
      <c r="P28" s="479"/>
      <c r="Q28" s="479"/>
      <c r="R28" s="479"/>
    </row>
    <row r="29" spans="1:18" s="140" customFormat="1" ht="24" customHeight="1" thickBot="1" x14ac:dyDescent="0.3">
      <c r="A29" s="486" t="s">
        <v>969</v>
      </c>
      <c r="B29" s="487"/>
      <c r="C29" s="487"/>
      <c r="D29" s="488"/>
      <c r="E29" s="205" t="s">
        <v>719</v>
      </c>
      <c r="F29" s="206"/>
      <c r="G29" s="207"/>
      <c r="H29" s="206"/>
      <c r="I29" s="206"/>
      <c r="J29" s="208"/>
      <c r="K29" s="192"/>
      <c r="M29" s="479"/>
      <c r="N29" s="479"/>
      <c r="O29" s="479"/>
      <c r="P29" s="479"/>
      <c r="Q29" s="479"/>
      <c r="R29" s="479"/>
    </row>
    <row r="30" spans="1:18" ht="13.5" thickTop="1" x14ac:dyDescent="0.2"/>
  </sheetData>
  <sheetProtection algorithmName="SHA-512" hashValue="lnkzQFUyX+S6zoZPpzWFJsHuTPBZXswrSRs/1FMXsGuYxawG5GTlRmqRCexyoWqUTgsZixNR2YrGidUSqwBx5g==" saltValue="BNivc2S5BdUUmnbFnX6VcQ==" spinCount="100000" sheet="1" objects="1" scenarios="1"/>
  <mergeCells count="21">
    <mergeCell ref="M7:R9"/>
    <mergeCell ref="E16:J16"/>
    <mergeCell ref="E17:J17"/>
    <mergeCell ref="E9:I9"/>
    <mergeCell ref="E24:J24"/>
    <mergeCell ref="E1:I1"/>
    <mergeCell ref="E19:J19"/>
    <mergeCell ref="E20:J20"/>
    <mergeCell ref="E21:J22"/>
    <mergeCell ref="A7:J7"/>
    <mergeCell ref="A19:D19"/>
    <mergeCell ref="M28:R29"/>
    <mergeCell ref="A28:D28"/>
    <mergeCell ref="E28:J28"/>
    <mergeCell ref="A29:D29"/>
    <mergeCell ref="A25:D25"/>
    <mergeCell ref="E25:J25"/>
    <mergeCell ref="A26:D26"/>
    <mergeCell ref="E26:J26"/>
    <mergeCell ref="A27:D27"/>
    <mergeCell ref="E27:J27"/>
  </mergeCells>
  <phoneticPr fontId="0" type="noConversion"/>
  <hyperlinks>
    <hyperlink ref="A28" r:id="rId1" display="Website:  www.auditors.nebraska.gov"/>
    <hyperlink ref="A29" r:id="rId2" display="Questions - E-Mail:  Deann.Haeffner@nebraska.gov"/>
    <hyperlink ref="A29:D29" r:id="rId3" display="Questions - E-Mail:  Jeff.Schreier@nebraska.gov"/>
  </hyperlinks>
  <printOptions horizontalCentered="1"/>
  <pageMargins left="0.25" right="0.25" top="0.35" bottom="0.35" header="0.35" footer="0.35"/>
  <pageSetup scale="98" orientation="landscape" r:id="rId4"/>
  <headerFooter alignWithMargins="0">
    <oddFooter>&amp;R&amp;"Arial,Bold"Page 1</oddFooter>
  </headerFooter>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opLeftCell="A4" workbookViewId="0">
      <selection activeCell="D21" sqref="D21"/>
    </sheetView>
  </sheetViews>
  <sheetFormatPr defaultColWidth="9.140625" defaultRowHeight="12.75" x14ac:dyDescent="0.2"/>
  <cols>
    <col min="1" max="1" width="3.5703125" style="5" customWidth="1"/>
    <col min="2" max="2" width="70.5703125" style="5" customWidth="1"/>
    <col min="3" max="5" width="24.5703125" style="5" customWidth="1"/>
    <col min="6" max="6" width="14.5703125" style="100" customWidth="1"/>
    <col min="7" max="7" width="88.42578125" style="100" customWidth="1"/>
    <col min="8" max="16384" width="9.140625" style="5"/>
  </cols>
  <sheetData>
    <row r="1" spans="1:6" ht="35.1" customHeight="1" thickBot="1" x14ac:dyDescent="0.25">
      <c r="A1" s="541" t="str">
        <f>CONCATENATE('Basic Data Input'!B7," in ",'Basic Data Input'!B8," County")</f>
        <v>City of Plainview in Pierce County</v>
      </c>
      <c r="B1" s="541"/>
      <c r="C1" s="541"/>
      <c r="D1" s="541"/>
      <c r="E1" s="541"/>
    </row>
    <row r="2" spans="1:6" ht="42.95" customHeight="1" x14ac:dyDescent="0.2">
      <c r="A2" s="48" t="s">
        <v>3</v>
      </c>
      <c r="B2" s="49" t="s">
        <v>146</v>
      </c>
      <c r="C2" s="152" t="s">
        <v>1081</v>
      </c>
      <c r="D2" s="152" t="s">
        <v>1082</v>
      </c>
      <c r="E2" s="51" t="s">
        <v>1083</v>
      </c>
    </row>
    <row r="3" spans="1:6" ht="16.5" customHeight="1" x14ac:dyDescent="0.2">
      <c r="A3" s="52">
        <f>ROWS(A$3:A3)</f>
        <v>1</v>
      </c>
      <c r="B3" s="53" t="s">
        <v>4</v>
      </c>
      <c r="C3" s="1">
        <v>4652771</v>
      </c>
      <c r="D3" s="1">
        <f>C28-D4-D5-D6</f>
        <v>4580205</v>
      </c>
      <c r="E3" s="2">
        <f>D28-E4-E5-E6</f>
        <v>4750550.63</v>
      </c>
    </row>
    <row r="4" spans="1:6" ht="16.5" customHeight="1" x14ac:dyDescent="0.2">
      <c r="A4" s="52">
        <f>ROWS(A$3:A4)</f>
        <v>2</v>
      </c>
      <c r="B4" s="55" t="s">
        <v>5</v>
      </c>
      <c r="C4" s="1">
        <v>344430</v>
      </c>
      <c r="D4" s="1">
        <f>1240260+139497</f>
        <v>1379757</v>
      </c>
      <c r="E4" s="2">
        <v>1379757</v>
      </c>
    </row>
    <row r="5" spans="1:6" ht="16.5" customHeight="1" x14ac:dyDescent="0.2">
      <c r="A5" s="52">
        <f>ROWS(A$3:A5)</f>
        <v>3</v>
      </c>
      <c r="B5" s="3" t="s">
        <v>6</v>
      </c>
      <c r="C5" s="1">
        <v>11937</v>
      </c>
      <c r="D5" s="1">
        <v>17496</v>
      </c>
      <c r="E5" s="2">
        <v>17496</v>
      </c>
    </row>
    <row r="6" spans="1:6" ht="16.5" customHeight="1" x14ac:dyDescent="0.2">
      <c r="A6" s="52">
        <f>ROWS(A$3:A6)</f>
        <v>4</v>
      </c>
      <c r="B6" s="3" t="s">
        <v>148</v>
      </c>
      <c r="C6" s="1"/>
      <c r="D6" s="1"/>
      <c r="E6" s="54">
        <f>'Proprietary Funds-Page 6'!D25</f>
        <v>0</v>
      </c>
    </row>
    <row r="7" spans="1:6" ht="16.5" customHeight="1" thickBot="1" x14ac:dyDescent="0.25">
      <c r="A7" s="64">
        <f>ROWS(A$3:A7)</f>
        <v>5</v>
      </c>
      <c r="B7" s="221" t="s">
        <v>162</v>
      </c>
      <c r="C7" s="222">
        <f>SUM(C3:C6)</f>
        <v>5009138</v>
      </c>
      <c r="D7" s="222">
        <f>IF(SUM(D3:D6)&lt;&gt;C28,"Must = Col. 1 Line 26",SUM(D3:D6))</f>
        <v>5977458</v>
      </c>
      <c r="E7" s="223">
        <f>IF(SUM(E3:E6)&lt;&gt;D28,"Must = Col. 2 Line 26",SUM(E3:E6))</f>
        <v>6147803.6299999999</v>
      </c>
    </row>
    <row r="8" spans="1:6" ht="16.5" customHeight="1" x14ac:dyDescent="0.2">
      <c r="A8" s="217">
        <f>ROWS(A$3:A8)</f>
        <v>6</v>
      </c>
      <c r="B8" s="218" t="s">
        <v>195</v>
      </c>
      <c r="C8" s="219">
        <f>431196-C10-C17-C21</f>
        <v>379539</v>
      </c>
      <c r="D8" s="219">
        <v>421566.63</v>
      </c>
      <c r="E8" s="220">
        <v>458768.96</v>
      </c>
    </row>
    <row r="9" spans="1:6" ht="16.5" customHeight="1" x14ac:dyDescent="0.2">
      <c r="A9" s="52">
        <f>ROWS(A$3:A9)</f>
        <v>7</v>
      </c>
      <c r="B9" s="3" t="s">
        <v>40</v>
      </c>
      <c r="C9" s="1"/>
      <c r="D9" s="1"/>
      <c r="E9" s="2"/>
    </row>
    <row r="10" spans="1:6" ht="16.5" customHeight="1" x14ac:dyDescent="0.2">
      <c r="A10" s="52">
        <f>ROWS(A$3:A10)</f>
        <v>8</v>
      </c>
      <c r="B10" s="3" t="s">
        <v>41</v>
      </c>
      <c r="C10" s="1">
        <f>180+773</f>
        <v>953</v>
      </c>
      <c r="D10" s="1">
        <v>141</v>
      </c>
      <c r="E10" s="471">
        <v>200</v>
      </c>
      <c r="F10" s="192" t="s">
        <v>876</v>
      </c>
    </row>
    <row r="11" spans="1:6" ht="16.5" customHeight="1" x14ac:dyDescent="0.2">
      <c r="A11" s="52">
        <f>ROWS(A$3:A11)</f>
        <v>9</v>
      </c>
      <c r="B11" s="465"/>
      <c r="C11" s="466"/>
      <c r="D11" s="466"/>
      <c r="E11" s="203"/>
    </row>
    <row r="12" spans="1:6" ht="16.5" customHeight="1" x14ac:dyDescent="0.2">
      <c r="A12" s="52">
        <f>ROWS(A$3:A12)</f>
        <v>10</v>
      </c>
      <c r="B12" s="3" t="s">
        <v>69</v>
      </c>
      <c r="C12" s="1">
        <v>219601</v>
      </c>
      <c r="D12" s="1">
        <v>226484</v>
      </c>
      <c r="E12" s="2">
        <v>231803</v>
      </c>
      <c r="F12" s="192" t="s">
        <v>1084</v>
      </c>
    </row>
    <row r="13" spans="1:6" ht="16.5" customHeight="1" x14ac:dyDescent="0.2">
      <c r="A13" s="52">
        <f>ROWS(A$3:A13)</f>
        <v>11</v>
      </c>
      <c r="B13" s="3" t="s">
        <v>42</v>
      </c>
      <c r="C13" s="1">
        <v>14774</v>
      </c>
      <c r="D13" s="1"/>
      <c r="E13" s="2"/>
    </row>
    <row r="14" spans="1:6" ht="16.5" customHeight="1" x14ac:dyDescent="0.2">
      <c r="A14" s="52">
        <f>ROWS(A$3:A14)</f>
        <v>12</v>
      </c>
      <c r="B14" s="3" t="s">
        <v>43</v>
      </c>
      <c r="C14" s="1"/>
      <c r="D14" s="1"/>
      <c r="E14" s="154"/>
    </row>
    <row r="15" spans="1:6" ht="16.5" customHeight="1" x14ac:dyDescent="0.2">
      <c r="A15" s="52">
        <f>ROWS(A$3:A15)</f>
        <v>13</v>
      </c>
      <c r="B15" s="3" t="s">
        <v>44</v>
      </c>
      <c r="C15" s="1">
        <v>147726</v>
      </c>
      <c r="D15" s="1">
        <v>130677</v>
      </c>
      <c r="E15" s="2">
        <v>161629</v>
      </c>
      <c r="F15" s="192" t="s">
        <v>784</v>
      </c>
    </row>
    <row r="16" spans="1:6" ht="16.5" customHeight="1" x14ac:dyDescent="0.2">
      <c r="A16" s="52">
        <f>ROWS(A$3:A16)</f>
        <v>14</v>
      </c>
      <c r="B16" s="3" t="s">
        <v>45</v>
      </c>
      <c r="C16" s="1"/>
      <c r="D16" s="1">
        <v>398000</v>
      </c>
      <c r="E16" s="2">
        <v>1164480</v>
      </c>
    </row>
    <row r="17" spans="1:7" ht="16.5" customHeight="1" x14ac:dyDescent="0.2">
      <c r="A17" s="52">
        <f>ROWS(A$3:A17)</f>
        <v>15</v>
      </c>
      <c r="B17" s="138" t="s">
        <v>688</v>
      </c>
      <c r="C17" s="1">
        <f>4158+17837</f>
        <v>21995</v>
      </c>
      <c r="D17" s="1"/>
      <c r="E17" s="154"/>
    </row>
    <row r="18" spans="1:7" ht="16.5" customHeight="1" x14ac:dyDescent="0.2">
      <c r="A18" s="52">
        <f>ROWS(A$3:A18)</f>
        <v>16</v>
      </c>
      <c r="B18" s="138" t="s">
        <v>687</v>
      </c>
      <c r="C18" s="1"/>
      <c r="D18" s="1"/>
      <c r="E18" s="2"/>
    </row>
    <row r="19" spans="1:7" ht="16.5" customHeight="1" x14ac:dyDescent="0.2">
      <c r="A19" s="52">
        <f>ROWS(A$3:A19)</f>
        <v>17</v>
      </c>
      <c r="B19" s="3" t="s">
        <v>46</v>
      </c>
      <c r="C19" s="1">
        <f>2163+30382</f>
        <v>32545</v>
      </c>
      <c r="D19" s="1">
        <v>49447</v>
      </c>
      <c r="E19" s="471">
        <v>45000</v>
      </c>
    </row>
    <row r="20" spans="1:7" ht="16.5" customHeight="1" x14ac:dyDescent="0.2">
      <c r="A20" s="52">
        <f>ROWS(A$3:A20)</f>
        <v>18</v>
      </c>
      <c r="B20" s="3" t="s">
        <v>47</v>
      </c>
      <c r="C20" s="1">
        <v>290883</v>
      </c>
      <c r="D20" s="1">
        <v>214000</v>
      </c>
      <c r="E20" s="2">
        <v>220000</v>
      </c>
    </row>
    <row r="21" spans="1:7" ht="16.5" customHeight="1" x14ac:dyDescent="0.2">
      <c r="A21" s="52">
        <f>ROWS(A$3:A21)</f>
        <v>19</v>
      </c>
      <c r="B21" s="3" t="s">
        <v>48</v>
      </c>
      <c r="C21" s="1">
        <f>5427+23282</f>
        <v>28709</v>
      </c>
      <c r="D21" s="1"/>
      <c r="E21" s="2"/>
    </row>
    <row r="22" spans="1:7" ht="16.5" customHeight="1" x14ac:dyDescent="0.2">
      <c r="A22" s="52">
        <f>ROWS(A$3:A22)</f>
        <v>20</v>
      </c>
      <c r="B22" s="3" t="s">
        <v>49</v>
      </c>
      <c r="C22" s="1">
        <f>2945350-SUM(C8:C21)+1349134+37750+151516+1274-143196+137700+3330702+73065+13439+62633</f>
        <v>6822642</v>
      </c>
      <c r="D22" s="1">
        <v>5364015</v>
      </c>
      <c r="E22" s="2">
        <v>7431691.5</v>
      </c>
    </row>
    <row r="23" spans="1:7" ht="16.5" customHeight="1" x14ac:dyDescent="0.2">
      <c r="A23" s="52">
        <f>ROWS(A$3:A23)</f>
        <v>21</v>
      </c>
      <c r="B23" s="3" t="s">
        <v>50</v>
      </c>
      <c r="C23" s="1">
        <v>199479</v>
      </c>
      <c r="D23" s="1">
        <v>137761</v>
      </c>
      <c r="E23" s="2">
        <v>131750</v>
      </c>
    </row>
    <row r="24" spans="1:7" ht="16.5" customHeight="1" x14ac:dyDescent="0.2">
      <c r="A24" s="52">
        <f>ROWS(A$3:A24)</f>
        <v>22</v>
      </c>
      <c r="B24" s="3" t="s">
        <v>51</v>
      </c>
      <c r="C24" s="1">
        <v>49846</v>
      </c>
      <c r="D24" s="1">
        <v>305430</v>
      </c>
      <c r="E24" s="471">
        <v>359718.54</v>
      </c>
      <c r="G24" s="542" t="s">
        <v>790</v>
      </c>
    </row>
    <row r="25" spans="1:7" ht="16.5" customHeight="1" x14ac:dyDescent="0.2">
      <c r="A25" s="52">
        <f>ROWS(A$3:A25)</f>
        <v>23</v>
      </c>
      <c r="B25" s="3" t="s">
        <v>147</v>
      </c>
      <c r="C25" s="1"/>
      <c r="D25" s="1"/>
      <c r="E25" s="54">
        <f>'Proprietary Funds-Page 6'!F25</f>
        <v>0</v>
      </c>
      <c r="G25" s="542"/>
    </row>
    <row r="26" spans="1:7" ht="16.5" customHeight="1" thickBot="1" x14ac:dyDescent="0.25">
      <c r="A26" s="64">
        <f>ROWS(A$3:A26)</f>
        <v>24</v>
      </c>
      <c r="B26" s="221" t="s">
        <v>685</v>
      </c>
      <c r="C26" s="222">
        <f>SUM(C7:C25)</f>
        <v>13217830</v>
      </c>
      <c r="D26" s="222">
        <f>SUM(D7:D25)</f>
        <v>13224979.629999999</v>
      </c>
      <c r="E26" s="223">
        <f>SUM(E7:E25)</f>
        <v>16352844.629999999</v>
      </c>
      <c r="G26" s="542"/>
    </row>
    <row r="27" spans="1:7" ht="16.5" customHeight="1" x14ac:dyDescent="0.2">
      <c r="A27" s="217">
        <f>ROWS(A$3:A27)</f>
        <v>25</v>
      </c>
      <c r="B27" s="224" t="s">
        <v>153</v>
      </c>
      <c r="C27" s="225">
        <f>'2022-2023 - Page 5'!I25</f>
        <v>7240372</v>
      </c>
      <c r="D27" s="225">
        <f>'2023-2024 - Page 4'!I25</f>
        <v>7077176</v>
      </c>
      <c r="E27" s="226">
        <f>'2024-2025 - Page 3'!I25</f>
        <v>10180422.48</v>
      </c>
    </row>
    <row r="28" spans="1:7" ht="16.5" customHeight="1" x14ac:dyDescent="0.2">
      <c r="A28" s="177">
        <f>ROWS(A$3:A28)</f>
        <v>26</v>
      </c>
      <c r="B28" s="178" t="s">
        <v>686</v>
      </c>
      <c r="C28" s="227">
        <f>ROUND(C26-C27,2)</f>
        <v>5977458</v>
      </c>
      <c r="D28" s="227">
        <f>ROUND(D26-D27,2)</f>
        <v>6147803.6299999999</v>
      </c>
      <c r="E28" s="228">
        <f>IF(ROUND(E26-E27,2)&lt;0,"ERROR Can't be below $0",ROUND(E26-E27,2))</f>
        <v>6172422.1500000004</v>
      </c>
      <c r="G28" s="192" t="s">
        <v>1073</v>
      </c>
    </row>
    <row r="29" spans="1:7" x14ac:dyDescent="0.2">
      <c r="A29" s="180">
        <v>27</v>
      </c>
      <c r="B29" s="181" t="s">
        <v>733</v>
      </c>
      <c r="C29" s="53"/>
      <c r="D29" s="53"/>
      <c r="E29" s="204">
        <f>E28/(E27-'2024-2025 - Page 3'!D25-'2024-2025 - Page 3'!E25-'Receipts - Page 2'!E24-E23)</f>
        <v>0.85967433796657478</v>
      </c>
      <c r="F29" s="192" t="str">
        <f>IF(E29&lt;50%,0,"Cash reserve cannot exceed 50%")</f>
        <v>Cash reserve cannot exceed 50%</v>
      </c>
    </row>
    <row r="30" spans="1:7" ht="16.5" customHeight="1" x14ac:dyDescent="0.2">
      <c r="A30" s="537" t="s">
        <v>9</v>
      </c>
      <c r="B30" s="538"/>
      <c r="C30" s="5" t="s">
        <v>116</v>
      </c>
      <c r="E30" s="179">
        <f>E8</f>
        <v>458768.96</v>
      </c>
    </row>
    <row r="31" spans="1:7" ht="16.5" customHeight="1" x14ac:dyDescent="0.2">
      <c r="A31" s="537"/>
      <c r="B31" s="538"/>
      <c r="C31" s="140" t="s">
        <v>920</v>
      </c>
      <c r="E31" s="203">
        <f>ROUND(E30*0.01,2)</f>
        <v>4587.6899999999996</v>
      </c>
      <c r="G31" s="542" t="s">
        <v>875</v>
      </c>
    </row>
    <row r="32" spans="1:7" ht="16.5" customHeight="1" thickBot="1" x14ac:dyDescent="0.25">
      <c r="A32" s="539"/>
      <c r="B32" s="540"/>
      <c r="C32" s="60" t="s">
        <v>10</v>
      </c>
      <c r="D32" s="40"/>
      <c r="E32" s="59">
        <f>SUM(E30:E31)</f>
        <v>463356.65</v>
      </c>
      <c r="G32" s="542"/>
    </row>
    <row r="33" spans="1:5" x14ac:dyDescent="0.2">
      <c r="A33" s="100"/>
      <c r="B33" s="100"/>
      <c r="C33" s="100"/>
      <c r="D33" s="100"/>
      <c r="E33" s="100"/>
    </row>
    <row r="34" spans="1:5" x14ac:dyDescent="0.2">
      <c r="A34" s="100"/>
      <c r="B34" s="100"/>
      <c r="C34" s="100"/>
      <c r="D34" s="100"/>
      <c r="E34" s="100"/>
    </row>
    <row r="35" spans="1:5" x14ac:dyDescent="0.2">
      <c r="A35" s="100"/>
      <c r="B35" s="100"/>
      <c r="C35" s="100"/>
      <c r="D35" s="100"/>
      <c r="E35" s="100"/>
    </row>
    <row r="36" spans="1:5" x14ac:dyDescent="0.2">
      <c r="A36" s="100"/>
      <c r="B36" s="100"/>
      <c r="C36" s="100"/>
      <c r="D36" s="100"/>
      <c r="E36" s="100"/>
    </row>
  </sheetData>
  <sheetProtection algorithmName="SHA-512" hashValue="LU7VD9+V23BFEzUfhujl+84XOtYTKJ/fTf2kfloLzxrf0yLinrnYPtknmQr9NiILtELQlbSu3p6/sAzrZNnfJg==" saltValue="3IAotk+LrFT3dLmwjHPYcA==" spinCount="100000" sheet="1" objects="1" scenarios="1"/>
  <mergeCells count="4">
    <mergeCell ref="A30:B32"/>
    <mergeCell ref="A1:E1"/>
    <mergeCell ref="G24:G26"/>
    <mergeCell ref="G31:G32"/>
  </mergeCells>
  <phoneticPr fontId="0" type="noConversion"/>
  <printOptions horizontalCentered="1"/>
  <pageMargins left="0.25" right="0.25" top="0.35" bottom="0.5" header="0.35" footer="0.3"/>
  <pageSetup scale="92" orientation="landscape" r:id="rId1"/>
  <headerFooter alignWithMargins="0">
    <oddFooter>&amp;R&amp;"Arial,Bold"Page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I16" sqref="I16"/>
    </sheetView>
  </sheetViews>
  <sheetFormatPr defaultColWidth="9.140625" defaultRowHeight="12.75" x14ac:dyDescent="0.2"/>
  <cols>
    <col min="1" max="1" width="30.5703125" style="5" customWidth="1"/>
    <col min="2" max="2" width="10.85546875" style="5" customWidth="1"/>
    <col min="3" max="3" width="23.140625" style="5" customWidth="1"/>
    <col min="4" max="4" width="5.5703125" style="5" customWidth="1"/>
    <col min="5" max="5" width="26.5703125" style="5" customWidth="1"/>
    <col min="6" max="6" width="8.5703125" style="5" customWidth="1"/>
    <col min="7" max="7" width="26.5703125" style="5" customWidth="1"/>
    <col min="8" max="16384" width="9.140625" style="5"/>
  </cols>
  <sheetData>
    <row r="1" spans="1:7" ht="18" x14ac:dyDescent="0.2">
      <c r="A1" s="543" t="str">
        <f>CONCATENATE('Basic Data Input'!B7," in ",'Basic Data Input'!B8," County")</f>
        <v>City of Plainview in Pierce County</v>
      </c>
      <c r="B1" s="543"/>
      <c r="C1" s="543"/>
      <c r="D1" s="543"/>
      <c r="E1" s="543"/>
      <c r="F1" s="543"/>
      <c r="G1" s="543"/>
    </row>
    <row r="3" spans="1:7" ht="15.75" x14ac:dyDescent="0.25">
      <c r="A3" s="544" t="s">
        <v>128</v>
      </c>
      <c r="B3" s="544"/>
      <c r="C3" s="544"/>
      <c r="D3" s="20" t="s">
        <v>129</v>
      </c>
      <c r="E3" s="544" t="s">
        <v>130</v>
      </c>
      <c r="F3" s="544"/>
      <c r="G3" s="544"/>
    </row>
    <row r="4" spans="1:7" x14ac:dyDescent="0.2">
      <c r="D4" s="20" t="s">
        <v>129</v>
      </c>
      <c r="E4" s="546" t="s">
        <v>131</v>
      </c>
      <c r="F4" s="546"/>
      <c r="G4" s="546"/>
    </row>
    <row r="5" spans="1:7" x14ac:dyDescent="0.2">
      <c r="A5" s="545" t="s">
        <v>132</v>
      </c>
      <c r="B5" s="545"/>
      <c r="C5" s="545"/>
      <c r="D5" s="20" t="s">
        <v>129</v>
      </c>
    </row>
    <row r="6" spans="1:7" x14ac:dyDescent="0.2">
      <c r="A6" s="545"/>
      <c r="B6" s="545"/>
      <c r="C6" s="545"/>
      <c r="D6" s="20" t="s">
        <v>129</v>
      </c>
      <c r="E6" s="547" t="s">
        <v>133</v>
      </c>
      <c r="F6" s="547"/>
      <c r="G6" s="547"/>
    </row>
    <row r="7" spans="1:7" x14ac:dyDescent="0.2">
      <c r="A7" s="545"/>
      <c r="B7" s="545"/>
      <c r="C7" s="545"/>
      <c r="D7" s="20" t="s">
        <v>129</v>
      </c>
      <c r="E7" s="547"/>
      <c r="F7" s="547"/>
      <c r="G7" s="547"/>
    </row>
    <row r="8" spans="1:7" x14ac:dyDescent="0.2">
      <c r="A8" s="545"/>
      <c r="B8" s="545"/>
      <c r="C8" s="545"/>
      <c r="D8" s="20" t="s">
        <v>129</v>
      </c>
      <c r="E8" s="547"/>
      <c r="F8" s="547"/>
      <c r="G8" s="547"/>
    </row>
    <row r="9" spans="1:7" x14ac:dyDescent="0.2">
      <c r="D9" s="20" t="s">
        <v>129</v>
      </c>
      <c r="E9" s="5" t="s">
        <v>134</v>
      </c>
      <c r="G9" s="5" t="s">
        <v>135</v>
      </c>
    </row>
    <row r="10" spans="1:7" ht="18" customHeight="1" x14ac:dyDescent="0.2">
      <c r="A10" s="5" t="s">
        <v>136</v>
      </c>
      <c r="C10" s="557" t="s">
        <v>137</v>
      </c>
      <c r="D10" s="20" t="s">
        <v>129</v>
      </c>
      <c r="E10" s="164" t="s">
        <v>1144</v>
      </c>
      <c r="G10" s="337" t="s">
        <v>1145</v>
      </c>
    </row>
    <row r="11" spans="1:7" ht="18" customHeight="1" x14ac:dyDescent="0.2">
      <c r="C11" s="558"/>
      <c r="D11" s="20" t="s">
        <v>129</v>
      </c>
      <c r="E11" s="47" t="s">
        <v>138</v>
      </c>
      <c r="F11" s="561">
        <v>131750</v>
      </c>
      <c r="G11" s="561"/>
    </row>
    <row r="12" spans="1:7" ht="18" customHeight="1" x14ac:dyDescent="0.2">
      <c r="A12" s="5" t="s">
        <v>139</v>
      </c>
      <c r="C12" s="132">
        <v>374399.15</v>
      </c>
      <c r="D12" s="20" t="s">
        <v>129</v>
      </c>
      <c r="E12" s="560" t="s">
        <v>1146</v>
      </c>
      <c r="F12" s="549"/>
      <c r="G12" s="550"/>
    </row>
    <row r="13" spans="1:7" ht="18" customHeight="1" x14ac:dyDescent="0.2">
      <c r="A13" s="5" t="s">
        <v>141</v>
      </c>
      <c r="C13" s="132">
        <v>88957.5</v>
      </c>
      <c r="D13" s="20" t="s">
        <v>129</v>
      </c>
      <c r="E13" s="551"/>
      <c r="F13" s="552"/>
      <c r="G13" s="553"/>
    </row>
    <row r="14" spans="1:7" ht="18" customHeight="1" x14ac:dyDescent="0.2">
      <c r="A14" s="100" t="s">
        <v>142</v>
      </c>
      <c r="C14" s="132"/>
      <c r="D14" s="20" t="s">
        <v>129</v>
      </c>
      <c r="E14" s="554"/>
      <c r="F14" s="555"/>
      <c r="G14" s="556"/>
    </row>
    <row r="15" spans="1:7" ht="18" customHeight="1" x14ac:dyDescent="0.2">
      <c r="A15" s="100" t="s">
        <v>142</v>
      </c>
      <c r="C15" s="132"/>
      <c r="D15" s="20" t="s">
        <v>129</v>
      </c>
      <c r="E15" s="5" t="s">
        <v>134</v>
      </c>
      <c r="G15" s="5" t="s">
        <v>135</v>
      </c>
    </row>
    <row r="16" spans="1:7" ht="13.5" customHeight="1" x14ac:dyDescent="0.2">
      <c r="D16" s="20" t="s">
        <v>129</v>
      </c>
      <c r="E16" s="164"/>
      <c r="G16" s="164"/>
    </row>
    <row r="17" spans="1:7" ht="18" customHeight="1" thickBot="1" x14ac:dyDescent="0.25">
      <c r="A17" s="45" t="s">
        <v>143</v>
      </c>
      <c r="B17" s="130" t="s">
        <v>144</v>
      </c>
      <c r="C17" s="133">
        <f>IF(SUM(C12:C15)=0,0,IF(SUM(C12:C15)&lt;&gt;'Cover- Page 1'!B14,"Must = Page 1",SUM(C12:C15)))</f>
        <v>463356.65</v>
      </c>
      <c r="D17" s="20" t="s">
        <v>129</v>
      </c>
      <c r="E17" s="47" t="s">
        <v>138</v>
      </c>
      <c r="F17" s="562"/>
      <c r="G17" s="561"/>
    </row>
    <row r="18" spans="1:7" ht="18" customHeight="1" x14ac:dyDescent="0.2">
      <c r="A18" s="559" t="s">
        <v>145</v>
      </c>
      <c r="B18" s="559"/>
      <c r="C18" s="559"/>
      <c r="D18" s="20" t="s">
        <v>129</v>
      </c>
    </row>
    <row r="19" spans="1:7" ht="18" customHeight="1" x14ac:dyDescent="0.2">
      <c r="A19" s="559"/>
      <c r="B19" s="559"/>
      <c r="C19" s="559"/>
      <c r="D19" s="20" t="s">
        <v>129</v>
      </c>
      <c r="E19" s="565" t="s">
        <v>140</v>
      </c>
      <c r="F19" s="566"/>
      <c r="G19" s="567"/>
    </row>
    <row r="20" spans="1:7" ht="18" customHeight="1" x14ac:dyDescent="0.25">
      <c r="A20" s="563" t="s">
        <v>791</v>
      </c>
      <c r="B20" s="563"/>
      <c r="C20" s="563"/>
      <c r="D20" s="20" t="s">
        <v>129</v>
      </c>
      <c r="E20" s="568"/>
      <c r="F20" s="569"/>
      <c r="G20" s="570"/>
    </row>
    <row r="21" spans="1:7" ht="18" customHeight="1" x14ac:dyDescent="0.2">
      <c r="A21" s="564" t="s">
        <v>792</v>
      </c>
      <c r="B21" s="564"/>
      <c r="C21" s="564"/>
      <c r="D21" s="20" t="s">
        <v>129</v>
      </c>
    </row>
    <row r="22" spans="1:7" ht="18" customHeight="1" x14ac:dyDescent="0.2">
      <c r="A22" s="564"/>
      <c r="B22" s="564"/>
      <c r="C22" s="564"/>
      <c r="D22" s="20" t="s">
        <v>129</v>
      </c>
      <c r="E22" s="5" t="s">
        <v>134</v>
      </c>
      <c r="G22" s="5" t="s">
        <v>135</v>
      </c>
    </row>
    <row r="23" spans="1:7" ht="18" customHeight="1" x14ac:dyDescent="0.2">
      <c r="A23" s="564"/>
      <c r="B23" s="564"/>
      <c r="C23" s="564"/>
      <c r="D23" s="20" t="s">
        <v>129</v>
      </c>
      <c r="E23" s="131"/>
      <c r="G23" s="131"/>
    </row>
    <row r="24" spans="1:7" ht="18" customHeight="1" x14ac:dyDescent="0.2">
      <c r="A24" s="164" t="s">
        <v>793</v>
      </c>
      <c r="B24" s="192"/>
      <c r="C24" s="368" t="s">
        <v>794</v>
      </c>
      <c r="D24" s="20" t="s">
        <v>129</v>
      </c>
      <c r="E24" s="47" t="s">
        <v>138</v>
      </c>
      <c r="F24" s="561"/>
      <c r="G24" s="561"/>
    </row>
    <row r="25" spans="1:7" ht="18" customHeight="1" x14ac:dyDescent="0.2">
      <c r="A25" s="399" t="s">
        <v>1142</v>
      </c>
      <c r="B25" s="100"/>
      <c r="C25" s="194">
        <v>3433976</v>
      </c>
      <c r="D25" s="191" t="s">
        <v>129</v>
      </c>
      <c r="E25" s="548" t="s">
        <v>140</v>
      </c>
      <c r="F25" s="549"/>
      <c r="G25" s="550"/>
    </row>
    <row r="26" spans="1:7" ht="18" customHeight="1" x14ac:dyDescent="0.2">
      <c r="A26" s="470" t="s">
        <v>1143</v>
      </c>
      <c r="B26" s="100"/>
      <c r="C26" s="194">
        <v>175669.4</v>
      </c>
      <c r="D26" s="191" t="s">
        <v>129</v>
      </c>
      <c r="E26" s="551"/>
      <c r="F26" s="552"/>
      <c r="G26" s="553"/>
    </row>
    <row r="27" spans="1:7" ht="18" customHeight="1" x14ac:dyDescent="0.2">
      <c r="A27" s="193"/>
      <c r="B27" s="100"/>
      <c r="C27" s="194"/>
      <c r="D27" s="191" t="s">
        <v>129</v>
      </c>
      <c r="E27" s="554"/>
      <c r="F27" s="555"/>
      <c r="G27" s="556"/>
    </row>
    <row r="28" spans="1:7" ht="15.75" customHeight="1" x14ac:dyDescent="0.2">
      <c r="A28" s="213" t="s">
        <v>795</v>
      </c>
      <c r="B28" s="100"/>
      <c r="C28" s="200">
        <f>SUM(C25:C27)</f>
        <v>3609645.4</v>
      </c>
      <c r="D28" s="191" t="s">
        <v>129</v>
      </c>
      <c r="E28" s="100"/>
      <c r="F28" s="100"/>
      <c r="G28" s="100"/>
    </row>
    <row r="29" spans="1:7" ht="15.75" customHeight="1" x14ac:dyDescent="0.2">
      <c r="A29" s="213" t="s">
        <v>796</v>
      </c>
      <c r="C29" s="101">
        <f>'Receipts - Page 2'!E28</f>
        <v>6172422.1500000004</v>
      </c>
      <c r="D29" s="191" t="s">
        <v>129</v>
      </c>
    </row>
    <row r="30" spans="1:7" ht="18.75" customHeight="1" x14ac:dyDescent="0.2">
      <c r="A30" s="213" t="s">
        <v>797</v>
      </c>
      <c r="C30" s="101">
        <f>C29-C28</f>
        <v>2562776.7500000005</v>
      </c>
      <c r="D30" s="191" t="s">
        <v>129</v>
      </c>
    </row>
    <row r="31" spans="1:7" ht="18" customHeight="1" x14ac:dyDescent="0.2">
      <c r="A31" s="213" t="s">
        <v>798</v>
      </c>
      <c r="C31" s="201">
        <f>C30/('Receipts - Page 2'!E27-'Receipts - Page 2'!E24-'Receipts - Page 2'!E23-'2024-2025 - Page 3'!D25-'2024-2025 - Page 3'!E25)</f>
        <v>0.35693498473891322</v>
      </c>
      <c r="D31" s="191" t="s">
        <v>129</v>
      </c>
    </row>
  </sheetData>
  <sheetProtection algorithmName="SHA-512" hashValue="PsVDzV/wbHbJiyu6FEsROLynjKueybJ/PiQJN/3uYgzoS/RrdgPrDgmLIy5lNzOesah4XyIImKnkpKznD/qtrA==" saltValue="oj9LkjYOOhSKrBjKMTh3eQ==" spinCount="100000" sheet="1" objects="1" scenarios="1"/>
  <mergeCells count="16">
    <mergeCell ref="E25:G27"/>
    <mergeCell ref="C10:C11"/>
    <mergeCell ref="A18:C19"/>
    <mergeCell ref="E12:G14"/>
    <mergeCell ref="F24:G24"/>
    <mergeCell ref="F17:G17"/>
    <mergeCell ref="F11:G11"/>
    <mergeCell ref="A20:C20"/>
    <mergeCell ref="A21:C23"/>
    <mergeCell ref="E19:G20"/>
    <mergeCell ref="A1:G1"/>
    <mergeCell ref="A3:C3"/>
    <mergeCell ref="A5:C8"/>
    <mergeCell ref="E3:G3"/>
    <mergeCell ref="E4:G4"/>
    <mergeCell ref="E6:G8"/>
  </mergeCells>
  <phoneticPr fontId="0" type="noConversion"/>
  <printOptions horizontalCentered="1"/>
  <pageMargins left="0.25" right="0.25" top="0.5" bottom="0.43" header="0.5" footer="0.21"/>
  <pageSetup orientation="landscape" r:id="rId1"/>
  <headerFooter alignWithMargins="0">
    <oddFooter>&amp;R&amp;"Arial,Bold"Page 2-A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election activeCell="G10" sqref="G10"/>
    </sheetView>
  </sheetViews>
  <sheetFormatPr defaultColWidth="9.140625" defaultRowHeight="12.75" x14ac:dyDescent="0.2"/>
  <cols>
    <col min="1" max="1" width="3.5703125" style="5" customWidth="1"/>
    <col min="2" max="2" width="39.5703125" style="5" customWidth="1"/>
    <col min="3" max="8" width="16.42578125" style="5" customWidth="1"/>
    <col min="9" max="9" width="19" style="5" customWidth="1"/>
    <col min="10" max="11" width="14.5703125" style="100" customWidth="1"/>
    <col min="12" max="13" width="9.140625" style="100"/>
    <col min="14" max="16384" width="9.140625" style="5"/>
  </cols>
  <sheetData>
    <row r="1" spans="1:9" ht="35.1" customHeight="1" thickBot="1" x14ac:dyDescent="0.25">
      <c r="A1" s="541" t="str">
        <f>CONCATENATE('Basic Data Input'!B7," in ",'Basic Data Input'!B8," County")</f>
        <v>City of Plainview in Pierce County</v>
      </c>
      <c r="B1" s="541"/>
      <c r="C1" s="541"/>
      <c r="D1" s="541"/>
      <c r="E1" s="541"/>
      <c r="F1" s="541"/>
      <c r="G1" s="541"/>
      <c r="H1" s="541"/>
      <c r="I1" s="541"/>
    </row>
    <row r="2" spans="1:9" ht="42.95" customHeight="1" x14ac:dyDescent="0.2">
      <c r="A2" s="48" t="s">
        <v>3</v>
      </c>
      <c r="B2" s="49" t="s">
        <v>1085</v>
      </c>
      <c r="C2" s="50" t="s">
        <v>52</v>
      </c>
      <c r="D2" s="50" t="s">
        <v>53</v>
      </c>
      <c r="E2" s="50" t="s">
        <v>54</v>
      </c>
      <c r="F2" s="50" t="s">
        <v>55</v>
      </c>
      <c r="G2" s="50" t="s">
        <v>56</v>
      </c>
      <c r="H2" s="340" t="s">
        <v>973</v>
      </c>
      <c r="I2" s="51" t="s">
        <v>17</v>
      </c>
    </row>
    <row r="3" spans="1:9" ht="17.45" customHeight="1" x14ac:dyDescent="0.2">
      <c r="A3" s="52">
        <v>1</v>
      </c>
      <c r="B3" s="3" t="s">
        <v>18</v>
      </c>
      <c r="C3" s="61"/>
      <c r="D3" s="61"/>
      <c r="E3" s="61"/>
      <c r="F3" s="61"/>
      <c r="G3" s="61"/>
      <c r="H3" s="338"/>
      <c r="I3" s="62"/>
    </row>
    <row r="4" spans="1:9" ht="17.45" customHeight="1" x14ac:dyDescent="0.2">
      <c r="A4" s="52">
        <v>2</v>
      </c>
      <c r="B4" s="3" t="s">
        <v>19</v>
      </c>
      <c r="C4" s="1">
        <v>136446.39999999999</v>
      </c>
      <c r="D4" s="1"/>
      <c r="E4" s="1">
        <v>25000</v>
      </c>
      <c r="F4" s="1"/>
      <c r="G4" s="1"/>
      <c r="H4" s="339">
        <v>289018.53999999998</v>
      </c>
      <c r="I4" s="54">
        <f>SUM(C4:H4)</f>
        <v>450464.93999999994</v>
      </c>
    </row>
    <row r="5" spans="1:9" ht="17.45" customHeight="1" x14ac:dyDescent="0.2">
      <c r="A5" s="52">
        <v>3</v>
      </c>
      <c r="B5" s="138" t="s">
        <v>1110</v>
      </c>
      <c r="C5" s="1">
        <v>247316</v>
      </c>
      <c r="D5" s="1">
        <v>30000</v>
      </c>
      <c r="E5" s="1">
        <v>25000</v>
      </c>
      <c r="F5" s="1">
        <v>10442</v>
      </c>
      <c r="G5" s="1"/>
      <c r="H5" s="339"/>
      <c r="I5" s="54">
        <f t="shared" ref="I5:I13" si="0">SUM(C5:H5)</f>
        <v>312758</v>
      </c>
    </row>
    <row r="6" spans="1:9" ht="17.45" customHeight="1" x14ac:dyDescent="0.2">
      <c r="A6" s="468" t="s">
        <v>1108</v>
      </c>
      <c r="B6" s="138" t="s">
        <v>1109</v>
      </c>
      <c r="C6" s="1">
        <v>22000</v>
      </c>
      <c r="D6" s="1"/>
      <c r="E6" s="1"/>
      <c r="F6" s="1"/>
      <c r="G6" s="1"/>
      <c r="H6" s="339"/>
      <c r="I6" s="54">
        <f t="shared" si="0"/>
        <v>22000</v>
      </c>
    </row>
    <row r="7" spans="1:9" ht="17.45" customHeight="1" x14ac:dyDescent="0.2">
      <c r="A7" s="52">
        <v>4</v>
      </c>
      <c r="B7" s="3" t="s">
        <v>20</v>
      </c>
      <c r="C7" s="1"/>
      <c r="D7" s="1"/>
      <c r="E7" s="1"/>
      <c r="F7" s="1"/>
      <c r="G7" s="1"/>
      <c r="H7" s="339"/>
      <c r="I7" s="54">
        <f t="shared" si="0"/>
        <v>0</v>
      </c>
    </row>
    <row r="8" spans="1:9" ht="17.45" customHeight="1" x14ac:dyDescent="0.2">
      <c r="A8" s="63">
        <v>5</v>
      </c>
      <c r="B8" s="4" t="s">
        <v>21</v>
      </c>
      <c r="C8" s="1">
        <v>317840</v>
      </c>
      <c r="D8" s="1">
        <v>1000000</v>
      </c>
      <c r="E8" s="1">
        <v>147000</v>
      </c>
      <c r="F8" s="1">
        <v>129141.54</v>
      </c>
      <c r="G8" s="1"/>
      <c r="H8" s="339"/>
      <c r="I8" s="54">
        <f t="shared" si="0"/>
        <v>1593981.54</v>
      </c>
    </row>
    <row r="9" spans="1:9" ht="17.45" customHeight="1" x14ac:dyDescent="0.2">
      <c r="A9" s="52">
        <v>6</v>
      </c>
      <c r="B9" s="4" t="s">
        <v>22</v>
      </c>
      <c r="C9" s="1"/>
      <c r="D9" s="1"/>
      <c r="E9" s="1"/>
      <c r="F9" s="1"/>
      <c r="G9" s="1"/>
      <c r="H9" s="339"/>
      <c r="I9" s="54">
        <f t="shared" si="0"/>
        <v>0</v>
      </c>
    </row>
    <row r="10" spans="1:9" ht="17.45" customHeight="1" x14ac:dyDescent="0.2">
      <c r="A10" s="52">
        <v>7</v>
      </c>
      <c r="B10" s="4" t="s">
        <v>23</v>
      </c>
      <c r="C10" s="1"/>
      <c r="D10" s="1"/>
      <c r="E10" s="1"/>
      <c r="F10" s="1"/>
      <c r="G10" s="1"/>
      <c r="H10" s="339"/>
      <c r="I10" s="54">
        <f t="shared" si="0"/>
        <v>0</v>
      </c>
    </row>
    <row r="11" spans="1:9" ht="17.45" customHeight="1" x14ac:dyDescent="0.2">
      <c r="A11" s="52">
        <v>8</v>
      </c>
      <c r="B11" s="4" t="s">
        <v>24</v>
      </c>
      <c r="C11" s="1">
        <v>207535</v>
      </c>
      <c r="D11" s="1">
        <v>100000</v>
      </c>
      <c r="E11" s="1">
        <v>30000</v>
      </c>
      <c r="F11" s="1">
        <v>34350</v>
      </c>
      <c r="G11" s="1"/>
      <c r="H11" s="339">
        <v>70700</v>
      </c>
      <c r="I11" s="54">
        <f t="shared" si="0"/>
        <v>442585</v>
      </c>
    </row>
    <row r="12" spans="1:9" ht="17.45" customHeight="1" x14ac:dyDescent="0.2">
      <c r="A12" s="52">
        <v>9</v>
      </c>
      <c r="B12" s="4" t="s">
        <v>25</v>
      </c>
      <c r="C12" s="1">
        <v>1386635</v>
      </c>
      <c r="D12" s="1"/>
      <c r="E12" s="1"/>
      <c r="F12" s="1"/>
      <c r="G12" s="1"/>
      <c r="H12" s="339"/>
      <c r="I12" s="54">
        <f t="shared" si="0"/>
        <v>1386635</v>
      </c>
    </row>
    <row r="13" spans="1:9" ht="17.45" customHeight="1" x14ac:dyDescent="0.2">
      <c r="A13" s="52">
        <v>10</v>
      </c>
      <c r="B13" s="4" t="s">
        <v>26</v>
      </c>
      <c r="C13" s="1">
        <v>128280</v>
      </c>
      <c r="D13" s="1"/>
      <c r="E13" s="1">
        <v>50000</v>
      </c>
      <c r="F13" s="1"/>
      <c r="G13" s="1"/>
      <c r="H13" s="339"/>
      <c r="I13" s="54">
        <f t="shared" si="0"/>
        <v>178280</v>
      </c>
    </row>
    <row r="14" spans="1:9" ht="17.45" customHeight="1" x14ac:dyDescent="0.2">
      <c r="A14" s="52">
        <v>11</v>
      </c>
      <c r="B14" s="4" t="s">
        <v>27</v>
      </c>
      <c r="C14" s="61"/>
      <c r="D14" s="61"/>
      <c r="E14" s="61"/>
      <c r="F14" s="61"/>
      <c r="G14" s="61"/>
      <c r="H14" s="338"/>
      <c r="I14" s="62"/>
    </row>
    <row r="15" spans="1:9" ht="17.45" customHeight="1" x14ac:dyDescent="0.2">
      <c r="A15" s="52">
        <v>12</v>
      </c>
      <c r="B15" s="4" t="s">
        <v>28</v>
      </c>
      <c r="C15" s="1"/>
      <c r="D15" s="1"/>
      <c r="E15" s="1"/>
      <c r="F15" s="1"/>
      <c r="G15" s="1"/>
      <c r="H15" s="339"/>
      <c r="I15" s="54">
        <f>SUM(C15:H15)</f>
        <v>0</v>
      </c>
    </row>
    <row r="16" spans="1:9" ht="17.45" customHeight="1" x14ac:dyDescent="0.2">
      <c r="A16" s="52">
        <v>13</v>
      </c>
      <c r="B16" s="4" t="s">
        <v>29</v>
      </c>
      <c r="C16" s="1">
        <v>3420743</v>
      </c>
      <c r="D16" s="1">
        <v>52000</v>
      </c>
      <c r="E16" s="1"/>
      <c r="F16" s="1"/>
      <c r="G16" s="1"/>
      <c r="H16" s="339"/>
      <c r="I16" s="54">
        <f t="shared" ref="I16:I23" si="1">SUM(C16:H16)</f>
        <v>3472743</v>
      </c>
    </row>
    <row r="17" spans="1:9" ht="17.45" customHeight="1" x14ac:dyDescent="0.2">
      <c r="A17" s="52">
        <v>14</v>
      </c>
      <c r="B17" s="4" t="s">
        <v>30</v>
      </c>
      <c r="C17" s="1"/>
      <c r="D17" s="1"/>
      <c r="E17" s="1"/>
      <c r="F17" s="1"/>
      <c r="G17" s="1"/>
      <c r="H17" s="339"/>
      <c r="I17" s="54">
        <f t="shared" si="1"/>
        <v>0</v>
      </c>
    </row>
    <row r="18" spans="1:9" ht="17.45" customHeight="1" x14ac:dyDescent="0.2">
      <c r="A18" s="52">
        <v>15</v>
      </c>
      <c r="B18" s="4" t="s">
        <v>31</v>
      </c>
      <c r="C18" s="1">
        <v>255640</v>
      </c>
      <c r="D18" s="1"/>
      <c r="E18" s="1"/>
      <c r="F18" s="1"/>
      <c r="G18" s="1"/>
      <c r="H18" s="339"/>
      <c r="I18" s="54">
        <f t="shared" si="1"/>
        <v>255640</v>
      </c>
    </row>
    <row r="19" spans="1:9" ht="17.45" customHeight="1" x14ac:dyDescent="0.2">
      <c r="A19" s="52">
        <v>16</v>
      </c>
      <c r="B19" s="4" t="s">
        <v>32</v>
      </c>
      <c r="C19" s="1">
        <v>373155</v>
      </c>
      <c r="D19" s="1"/>
      <c r="E19" s="1"/>
      <c r="F19" s="1">
        <v>29705</v>
      </c>
      <c r="G19" s="1"/>
      <c r="H19" s="339"/>
      <c r="I19" s="54">
        <f t="shared" si="1"/>
        <v>402860</v>
      </c>
    </row>
    <row r="20" spans="1:9" ht="17.45" customHeight="1" x14ac:dyDescent="0.2">
      <c r="A20" s="52">
        <v>17</v>
      </c>
      <c r="B20" s="4" t="s">
        <v>33</v>
      </c>
      <c r="C20" s="1"/>
      <c r="D20" s="1"/>
      <c r="E20" s="1"/>
      <c r="F20" s="1"/>
      <c r="G20" s="1"/>
      <c r="H20" s="339"/>
      <c r="I20" s="54">
        <f t="shared" si="1"/>
        <v>0</v>
      </c>
    </row>
    <row r="21" spans="1:9" ht="17.45" customHeight="1" x14ac:dyDescent="0.2">
      <c r="A21" s="52">
        <v>18</v>
      </c>
      <c r="B21" s="4" t="s">
        <v>34</v>
      </c>
      <c r="C21" s="1">
        <v>150403</v>
      </c>
      <c r="D21" s="1">
        <v>1000000</v>
      </c>
      <c r="E21" s="1">
        <v>50000</v>
      </c>
      <c r="F21" s="1">
        <v>59767</v>
      </c>
      <c r="G21" s="1"/>
      <c r="H21" s="339"/>
      <c r="I21" s="54">
        <f t="shared" si="1"/>
        <v>1260170</v>
      </c>
    </row>
    <row r="22" spans="1:9" ht="17.45" customHeight="1" x14ac:dyDescent="0.2">
      <c r="A22" s="52">
        <v>19</v>
      </c>
      <c r="B22" s="4" t="s">
        <v>35</v>
      </c>
      <c r="C22" s="1">
        <v>270555</v>
      </c>
      <c r="D22" s="1"/>
      <c r="E22" s="1"/>
      <c r="F22" s="1"/>
      <c r="G22" s="1"/>
      <c r="H22" s="339">
        <v>131750</v>
      </c>
      <c r="I22" s="54">
        <f t="shared" si="1"/>
        <v>402305</v>
      </c>
    </row>
    <row r="23" spans="1:9" ht="17.45" customHeight="1" x14ac:dyDescent="0.2">
      <c r="A23" s="52">
        <v>20</v>
      </c>
      <c r="B23" s="4" t="s">
        <v>36</v>
      </c>
      <c r="C23" s="1"/>
      <c r="D23" s="1"/>
      <c r="E23" s="1"/>
      <c r="F23" s="1"/>
      <c r="G23" s="1"/>
      <c r="H23" s="339"/>
      <c r="I23" s="54">
        <f t="shared" si="1"/>
        <v>0</v>
      </c>
    </row>
    <row r="24" spans="1:9" ht="17.45" customHeight="1" x14ac:dyDescent="0.2">
      <c r="A24" s="52">
        <v>21</v>
      </c>
      <c r="B24" s="138" t="s">
        <v>149</v>
      </c>
      <c r="C24" s="61"/>
      <c r="D24" s="61"/>
      <c r="E24" s="61"/>
      <c r="F24" s="61"/>
      <c r="G24" s="56">
        <f>'Proprietary Funds-Page 6'!H25</f>
        <v>0</v>
      </c>
      <c r="H24" s="61"/>
      <c r="I24" s="57">
        <f>SUM(C24:H24)</f>
        <v>0</v>
      </c>
    </row>
    <row r="25" spans="1:9" ht="17.45" customHeight="1" thickBot="1" x14ac:dyDescent="0.25">
      <c r="A25" s="64">
        <v>22</v>
      </c>
      <c r="B25" s="65" t="s">
        <v>725</v>
      </c>
      <c r="C25" s="58">
        <f t="shared" ref="C25:H25" si="2">SUM(C4:C24)</f>
        <v>6916548.4000000004</v>
      </c>
      <c r="D25" s="58">
        <f t="shared" si="2"/>
        <v>2182000</v>
      </c>
      <c r="E25" s="58">
        <f t="shared" si="2"/>
        <v>327000</v>
      </c>
      <c r="F25" s="58">
        <f t="shared" si="2"/>
        <v>263405.53999999998</v>
      </c>
      <c r="G25" s="58">
        <f t="shared" si="2"/>
        <v>0</v>
      </c>
      <c r="H25" s="58">
        <f t="shared" si="2"/>
        <v>491468.54</v>
      </c>
      <c r="I25" s="59">
        <f>ROUND(SUM(I4:I24),2)</f>
        <v>10180422.48</v>
      </c>
    </row>
    <row r="27" spans="1:9" ht="15" customHeight="1" x14ac:dyDescent="0.2">
      <c r="A27" s="5" t="s">
        <v>57</v>
      </c>
      <c r="B27" s="571" t="s">
        <v>62</v>
      </c>
      <c r="C27" s="571"/>
      <c r="D27" s="571"/>
      <c r="E27" s="571"/>
      <c r="F27" s="571"/>
      <c r="G27" s="571"/>
      <c r="H27" s="571"/>
      <c r="I27" s="571"/>
    </row>
    <row r="28" spans="1:9" ht="15" customHeight="1" x14ac:dyDescent="0.2">
      <c r="A28" s="5" t="s">
        <v>58</v>
      </c>
      <c r="B28" s="571" t="s">
        <v>63</v>
      </c>
      <c r="C28" s="571"/>
      <c r="D28" s="571"/>
      <c r="E28" s="571"/>
      <c r="F28" s="571"/>
      <c r="G28" s="571"/>
      <c r="H28" s="571"/>
      <c r="I28" s="571"/>
    </row>
    <row r="29" spans="1:9" ht="15" customHeight="1" x14ac:dyDescent="0.2">
      <c r="A29" s="5" t="s">
        <v>59</v>
      </c>
      <c r="B29" s="571" t="s">
        <v>71</v>
      </c>
      <c r="C29" s="572"/>
      <c r="D29" s="572"/>
      <c r="E29" s="572"/>
      <c r="F29" s="572"/>
      <c r="G29" s="572"/>
      <c r="H29" s="572"/>
      <c r="I29" s="572"/>
    </row>
    <row r="30" spans="1:9" ht="15" customHeight="1" x14ac:dyDescent="0.2">
      <c r="A30" s="5" t="s">
        <v>60</v>
      </c>
      <c r="B30" s="571" t="s">
        <v>64</v>
      </c>
      <c r="C30" s="571"/>
      <c r="D30" s="571"/>
      <c r="E30" s="571"/>
      <c r="F30" s="571"/>
      <c r="G30" s="571"/>
      <c r="H30" s="571"/>
      <c r="I30" s="571"/>
    </row>
    <row r="31" spans="1:9" ht="15" customHeight="1" x14ac:dyDescent="0.2">
      <c r="A31" s="5" t="s">
        <v>61</v>
      </c>
      <c r="B31" s="571" t="s">
        <v>970</v>
      </c>
      <c r="C31" s="571"/>
      <c r="D31" s="571"/>
      <c r="E31" s="571"/>
      <c r="F31" s="571"/>
      <c r="G31" s="571"/>
      <c r="H31" s="571"/>
      <c r="I31" s="571"/>
    </row>
    <row r="32" spans="1:9" x14ac:dyDescent="0.2">
      <c r="A32" s="341" t="s">
        <v>971</v>
      </c>
      <c r="B32" s="192" t="s">
        <v>972</v>
      </c>
      <c r="C32" s="100"/>
      <c r="D32" s="100"/>
      <c r="E32" s="100"/>
      <c r="F32" s="100"/>
      <c r="G32" s="100"/>
      <c r="H32" s="100"/>
      <c r="I32" s="100"/>
    </row>
    <row r="33" spans="1:9" x14ac:dyDescent="0.2">
      <c r="A33" s="100"/>
      <c r="B33" s="100"/>
      <c r="C33" s="100"/>
      <c r="D33" s="100"/>
      <c r="E33" s="100"/>
      <c r="F33" s="100"/>
      <c r="G33" s="100"/>
      <c r="H33" s="100"/>
      <c r="I33" s="100"/>
    </row>
    <row r="34" spans="1:9" x14ac:dyDescent="0.2">
      <c r="A34" s="100"/>
      <c r="B34" s="100"/>
      <c r="C34" s="100"/>
      <c r="D34" s="100"/>
      <c r="E34" s="100"/>
      <c r="F34" s="100"/>
      <c r="G34" s="100"/>
      <c r="H34" s="100"/>
      <c r="I34" s="100"/>
    </row>
    <row r="35" spans="1:9" x14ac:dyDescent="0.2">
      <c r="A35" s="100"/>
      <c r="B35" s="100"/>
      <c r="C35" s="100"/>
      <c r="D35" s="100"/>
      <c r="E35" s="100"/>
      <c r="F35" s="100"/>
      <c r="G35" s="100"/>
      <c r="H35" s="100"/>
      <c r="I35" s="100"/>
    </row>
  </sheetData>
  <sheetProtection algorithmName="SHA-512" hashValue="VpEWJnJ9HFcP3VF0wibYUssGZa4tnm1Al73whoFQ3iyMTzI7MLxk3Mvfwi5peHXCCVuJYRrMhbyExaPcV1e2ew==" saltValue="vpYuHRloVRfvm4ZN7TDH0w==" spinCount="100000" sheet="1" objects="1" scenarios="1"/>
  <mergeCells count="6">
    <mergeCell ref="A1:I1"/>
    <mergeCell ref="B30:I30"/>
    <mergeCell ref="B31:I31"/>
    <mergeCell ref="B27:I27"/>
    <mergeCell ref="B28:I28"/>
    <mergeCell ref="B29:I29"/>
  </mergeCells>
  <phoneticPr fontId="0" type="noConversion"/>
  <printOptions horizontalCentered="1"/>
  <pageMargins left="0.25" right="0.25" top="0.35" bottom="0.5" header="0.35" footer="0.3"/>
  <pageSetup scale="85" orientation="landscape" r:id="rId1"/>
  <headerFooter alignWithMargins="0">
    <oddFooter>&amp;R&amp;"Arial,Bold"Page 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E16" sqref="E16"/>
    </sheetView>
  </sheetViews>
  <sheetFormatPr defaultColWidth="9.140625" defaultRowHeight="12.75" x14ac:dyDescent="0.2"/>
  <cols>
    <col min="1" max="1" width="3.5703125" style="5" customWidth="1"/>
    <col min="2" max="2" width="39.5703125" style="5" customWidth="1"/>
    <col min="3" max="7" width="17.5703125" style="5" customWidth="1"/>
    <col min="8" max="8" width="16.85546875" style="5" customWidth="1"/>
    <col min="9" max="9" width="17.5703125" style="5" customWidth="1"/>
    <col min="10" max="11" width="14.5703125" style="5" customWidth="1"/>
    <col min="12" max="16384" width="9.140625" style="5"/>
  </cols>
  <sheetData>
    <row r="1" spans="1:9" ht="35.1" customHeight="1" thickBot="1" x14ac:dyDescent="0.25">
      <c r="A1" s="541" t="str">
        <f>CONCATENATE('Basic Data Input'!B7," in ",'Basic Data Input'!B8," County")</f>
        <v>City of Plainview in Pierce County</v>
      </c>
      <c r="B1" s="541"/>
      <c r="C1" s="541"/>
      <c r="D1" s="541"/>
      <c r="E1" s="541"/>
      <c r="F1" s="541"/>
      <c r="G1" s="541"/>
      <c r="H1" s="541"/>
      <c r="I1" s="541"/>
    </row>
    <row r="2" spans="1:9" ht="42.95" customHeight="1" x14ac:dyDescent="0.2">
      <c r="A2" s="48" t="s">
        <v>3</v>
      </c>
      <c r="B2" s="49" t="s">
        <v>1086</v>
      </c>
      <c r="C2" s="50" t="s">
        <v>52</v>
      </c>
      <c r="D2" s="50" t="s">
        <v>53</v>
      </c>
      <c r="E2" s="50" t="s">
        <v>54</v>
      </c>
      <c r="F2" s="50" t="s">
        <v>55</v>
      </c>
      <c r="G2" s="50" t="s">
        <v>56</v>
      </c>
      <c r="H2" s="340" t="s">
        <v>973</v>
      </c>
      <c r="I2" s="51" t="s">
        <v>17</v>
      </c>
    </row>
    <row r="3" spans="1:9" ht="17.45" customHeight="1" x14ac:dyDescent="0.2">
      <c r="A3" s="52">
        <v>1</v>
      </c>
      <c r="B3" s="3" t="s">
        <v>18</v>
      </c>
      <c r="C3" s="61"/>
      <c r="D3" s="61"/>
      <c r="E3" s="61"/>
      <c r="F3" s="61"/>
      <c r="G3" s="61"/>
      <c r="H3" s="338"/>
      <c r="I3" s="62"/>
    </row>
    <row r="4" spans="1:9" ht="17.45" customHeight="1" x14ac:dyDescent="0.2">
      <c r="A4" s="52">
        <v>2</v>
      </c>
      <c r="B4" s="3" t="s">
        <v>19</v>
      </c>
      <c r="C4" s="1">
        <v>169970</v>
      </c>
      <c r="D4" s="1"/>
      <c r="E4" s="1">
        <v>3200</v>
      </c>
      <c r="F4" s="1"/>
      <c r="G4" s="1"/>
      <c r="H4" s="339">
        <v>79908</v>
      </c>
      <c r="I4" s="54">
        <f>SUM(C4:H4)</f>
        <v>253078</v>
      </c>
    </row>
    <row r="5" spans="1:9" ht="17.45" customHeight="1" x14ac:dyDescent="0.2">
      <c r="A5" s="52">
        <v>3</v>
      </c>
      <c r="B5" s="138" t="s">
        <v>1110</v>
      </c>
      <c r="C5" s="1">
        <v>215000</v>
      </c>
      <c r="D5" s="1"/>
      <c r="E5" s="1">
        <v>98000</v>
      </c>
      <c r="F5" s="1"/>
      <c r="G5" s="1"/>
      <c r="H5" s="339"/>
      <c r="I5" s="54">
        <f t="shared" ref="I5:I13" si="0">SUM(C5:H5)</f>
        <v>313000</v>
      </c>
    </row>
    <row r="6" spans="1:9" ht="17.45" customHeight="1" x14ac:dyDescent="0.2">
      <c r="A6" s="468" t="s">
        <v>1108</v>
      </c>
      <c r="B6" s="138" t="s">
        <v>1109</v>
      </c>
      <c r="C6" s="1">
        <v>22000</v>
      </c>
      <c r="D6" s="1"/>
      <c r="E6" s="1"/>
      <c r="F6" s="1"/>
      <c r="G6" s="1"/>
      <c r="H6" s="339"/>
      <c r="I6" s="54">
        <f t="shared" si="0"/>
        <v>22000</v>
      </c>
    </row>
    <row r="7" spans="1:9" ht="17.45" customHeight="1" x14ac:dyDescent="0.2">
      <c r="A7" s="52">
        <v>4</v>
      </c>
      <c r="B7" s="3" t="s">
        <v>20</v>
      </c>
      <c r="C7" s="1"/>
      <c r="D7" s="1"/>
      <c r="E7" s="1"/>
      <c r="F7" s="1"/>
      <c r="G7" s="1"/>
      <c r="H7" s="339"/>
      <c r="I7" s="54">
        <f t="shared" si="0"/>
        <v>0</v>
      </c>
    </row>
    <row r="8" spans="1:9" ht="17.45" customHeight="1" x14ac:dyDescent="0.2">
      <c r="A8" s="63">
        <v>5</v>
      </c>
      <c r="B8" s="4" t="s">
        <v>21</v>
      </c>
      <c r="C8" s="1">
        <v>334000</v>
      </c>
      <c r="D8" s="1"/>
      <c r="E8" s="1"/>
      <c r="F8" s="1">
        <v>692297</v>
      </c>
      <c r="G8" s="1"/>
      <c r="H8" s="339"/>
      <c r="I8" s="54">
        <f t="shared" si="0"/>
        <v>1026297</v>
      </c>
    </row>
    <row r="9" spans="1:9" ht="17.45" customHeight="1" x14ac:dyDescent="0.2">
      <c r="A9" s="52">
        <v>6</v>
      </c>
      <c r="B9" s="4" t="s">
        <v>22</v>
      </c>
      <c r="C9" s="1"/>
      <c r="D9" s="1"/>
      <c r="E9" s="1"/>
      <c r="F9" s="1"/>
      <c r="G9" s="1"/>
      <c r="H9" s="339"/>
      <c r="I9" s="54">
        <f t="shared" si="0"/>
        <v>0</v>
      </c>
    </row>
    <row r="10" spans="1:9" ht="17.45" customHeight="1" x14ac:dyDescent="0.2">
      <c r="A10" s="52">
        <v>7</v>
      </c>
      <c r="B10" s="4" t="s">
        <v>23</v>
      </c>
      <c r="C10" s="1"/>
      <c r="D10" s="1"/>
      <c r="E10" s="1"/>
      <c r="F10" s="1"/>
      <c r="G10" s="1"/>
      <c r="H10" s="339"/>
      <c r="I10" s="54">
        <f t="shared" si="0"/>
        <v>0</v>
      </c>
    </row>
    <row r="11" spans="1:9" ht="17.45" customHeight="1" x14ac:dyDescent="0.2">
      <c r="A11" s="52">
        <v>8</v>
      </c>
      <c r="B11" s="4" t="s">
        <v>24</v>
      </c>
      <c r="C11" s="1">
        <v>285200</v>
      </c>
      <c r="D11" s="1">
        <v>25000</v>
      </c>
      <c r="E11" s="1"/>
      <c r="F11" s="1">
        <v>34530</v>
      </c>
      <c r="G11" s="1"/>
      <c r="H11" s="339">
        <v>83975</v>
      </c>
      <c r="I11" s="54">
        <f t="shared" si="0"/>
        <v>428705</v>
      </c>
    </row>
    <row r="12" spans="1:9" ht="17.45" customHeight="1" x14ac:dyDescent="0.2">
      <c r="A12" s="52">
        <v>9</v>
      </c>
      <c r="B12" s="4" t="s">
        <v>25</v>
      </c>
      <c r="C12" s="1">
        <v>367848</v>
      </c>
      <c r="D12" s="1"/>
      <c r="E12" s="1"/>
      <c r="F12" s="1">
        <v>17615</v>
      </c>
      <c r="G12" s="1"/>
      <c r="H12" s="339">
        <v>47190</v>
      </c>
      <c r="I12" s="54">
        <f t="shared" si="0"/>
        <v>432653</v>
      </c>
    </row>
    <row r="13" spans="1:9" ht="17.45" customHeight="1" x14ac:dyDescent="0.2">
      <c r="A13" s="52">
        <v>10</v>
      </c>
      <c r="B13" s="4" t="s">
        <v>26</v>
      </c>
      <c r="C13" s="1">
        <v>215906</v>
      </c>
      <c r="D13" s="1"/>
      <c r="E13" s="1">
        <v>65000</v>
      </c>
      <c r="F13" s="1"/>
      <c r="G13" s="1"/>
      <c r="H13" s="339">
        <v>66195</v>
      </c>
      <c r="I13" s="54">
        <f t="shared" si="0"/>
        <v>347101</v>
      </c>
    </row>
    <row r="14" spans="1:9" ht="17.45" customHeight="1" x14ac:dyDescent="0.2">
      <c r="A14" s="52">
        <v>11</v>
      </c>
      <c r="B14" s="4" t="s">
        <v>27</v>
      </c>
      <c r="C14" s="61"/>
      <c r="D14" s="61"/>
      <c r="E14" s="61"/>
      <c r="F14" s="61"/>
      <c r="G14" s="61"/>
      <c r="H14" s="338"/>
      <c r="I14" s="62"/>
    </row>
    <row r="15" spans="1:9" ht="17.45" customHeight="1" x14ac:dyDescent="0.2">
      <c r="A15" s="52">
        <v>12</v>
      </c>
      <c r="B15" s="4" t="s">
        <v>28</v>
      </c>
      <c r="C15" s="1"/>
      <c r="D15" s="1"/>
      <c r="E15" s="1"/>
      <c r="F15" s="1"/>
      <c r="G15" s="1"/>
      <c r="H15" s="339"/>
      <c r="I15" s="54">
        <f>SUM(C15:H15)</f>
        <v>0</v>
      </c>
    </row>
    <row r="16" spans="1:9" ht="17.45" customHeight="1" x14ac:dyDescent="0.2">
      <c r="A16" s="52">
        <v>13</v>
      </c>
      <c r="B16" s="4" t="s">
        <v>29</v>
      </c>
      <c r="C16" s="1">
        <v>3135515</v>
      </c>
      <c r="D16" s="1"/>
      <c r="E16" s="1"/>
      <c r="F16" s="1"/>
      <c r="G16" s="1"/>
      <c r="H16" s="339"/>
      <c r="I16" s="54">
        <f t="shared" ref="I16:I24" si="1">SUM(C16:H16)</f>
        <v>3135515</v>
      </c>
    </row>
    <row r="17" spans="1:9" ht="17.45" customHeight="1" x14ac:dyDescent="0.2">
      <c r="A17" s="52">
        <v>14</v>
      </c>
      <c r="B17" s="4" t="s">
        <v>30</v>
      </c>
      <c r="C17" s="1"/>
      <c r="D17" s="1"/>
      <c r="E17" s="1"/>
      <c r="F17" s="1"/>
      <c r="G17" s="1"/>
      <c r="H17" s="339"/>
      <c r="I17" s="54">
        <f t="shared" si="1"/>
        <v>0</v>
      </c>
    </row>
    <row r="18" spans="1:9" ht="17.45" customHeight="1" x14ac:dyDescent="0.2">
      <c r="A18" s="52">
        <v>15</v>
      </c>
      <c r="B18" s="4" t="s">
        <v>31</v>
      </c>
      <c r="C18" s="1">
        <v>261200</v>
      </c>
      <c r="D18" s="1"/>
      <c r="E18" s="1"/>
      <c r="F18" s="1"/>
      <c r="G18" s="1"/>
      <c r="H18" s="339"/>
      <c r="I18" s="54">
        <f t="shared" si="1"/>
        <v>261200</v>
      </c>
    </row>
    <row r="19" spans="1:9" ht="17.45" customHeight="1" x14ac:dyDescent="0.2">
      <c r="A19" s="52">
        <v>16</v>
      </c>
      <c r="B19" s="4" t="s">
        <v>32</v>
      </c>
      <c r="C19" s="1">
        <v>288000</v>
      </c>
      <c r="D19" s="1"/>
      <c r="E19" s="1"/>
      <c r="F19" s="1">
        <v>29651</v>
      </c>
      <c r="G19" s="1"/>
      <c r="H19" s="339">
        <v>28162</v>
      </c>
      <c r="I19" s="54">
        <f t="shared" si="1"/>
        <v>345813</v>
      </c>
    </row>
    <row r="20" spans="1:9" ht="17.45" customHeight="1" x14ac:dyDescent="0.2">
      <c r="A20" s="52">
        <v>17</v>
      </c>
      <c r="B20" s="4" t="s">
        <v>33</v>
      </c>
      <c r="C20" s="1"/>
      <c r="D20" s="1"/>
      <c r="E20" s="1"/>
      <c r="F20" s="1"/>
      <c r="G20" s="1"/>
      <c r="H20" s="339"/>
      <c r="I20" s="54">
        <f t="shared" si="1"/>
        <v>0</v>
      </c>
    </row>
    <row r="21" spans="1:9" ht="17.45" customHeight="1" x14ac:dyDescent="0.2">
      <c r="A21" s="52">
        <v>18</v>
      </c>
      <c r="B21" s="4" t="s">
        <v>34</v>
      </c>
      <c r="C21" s="1">
        <v>110000</v>
      </c>
      <c r="D21" s="1"/>
      <c r="E21" s="1"/>
      <c r="F21" s="1">
        <v>60053</v>
      </c>
      <c r="G21" s="1"/>
      <c r="H21" s="339"/>
      <c r="I21" s="54">
        <f t="shared" si="1"/>
        <v>170053</v>
      </c>
    </row>
    <row r="22" spans="1:9" ht="17.45" customHeight="1" x14ac:dyDescent="0.2">
      <c r="A22" s="52">
        <v>19</v>
      </c>
      <c r="B22" s="4" t="s">
        <v>35</v>
      </c>
      <c r="C22" s="1">
        <v>204000</v>
      </c>
      <c r="D22" s="1"/>
      <c r="E22" s="1"/>
      <c r="F22" s="1"/>
      <c r="G22" s="1"/>
      <c r="H22" s="339">
        <v>137761</v>
      </c>
      <c r="I22" s="54">
        <f t="shared" si="1"/>
        <v>341761</v>
      </c>
    </row>
    <row r="23" spans="1:9" ht="17.45" customHeight="1" x14ac:dyDescent="0.2">
      <c r="A23" s="52">
        <v>20</v>
      </c>
      <c r="B23" s="4" t="s">
        <v>36</v>
      </c>
      <c r="C23" s="1"/>
      <c r="D23" s="1"/>
      <c r="E23" s="1"/>
      <c r="F23" s="1"/>
      <c r="G23" s="1"/>
      <c r="H23" s="339"/>
      <c r="I23" s="54">
        <f t="shared" si="1"/>
        <v>0</v>
      </c>
    </row>
    <row r="24" spans="1:9" ht="17.45" customHeight="1" x14ac:dyDescent="0.2">
      <c r="A24" s="52">
        <v>21</v>
      </c>
      <c r="B24" s="3" t="s">
        <v>70</v>
      </c>
      <c r="C24" s="61"/>
      <c r="D24" s="61"/>
      <c r="E24" s="61"/>
      <c r="F24" s="61"/>
      <c r="G24" s="134"/>
      <c r="H24" s="61"/>
      <c r="I24" s="54">
        <f t="shared" si="1"/>
        <v>0</v>
      </c>
    </row>
    <row r="25" spans="1:9" ht="17.45" customHeight="1" thickBot="1" x14ac:dyDescent="0.25">
      <c r="A25" s="64">
        <v>22</v>
      </c>
      <c r="B25" s="65" t="s">
        <v>161</v>
      </c>
      <c r="C25" s="58">
        <f t="shared" ref="C25:H25" si="2">SUM(C4:C24)</f>
        <v>5608639</v>
      </c>
      <c r="D25" s="58">
        <f t="shared" si="2"/>
        <v>25000</v>
      </c>
      <c r="E25" s="58">
        <f t="shared" si="2"/>
        <v>166200</v>
      </c>
      <c r="F25" s="58">
        <f t="shared" si="2"/>
        <v>834146</v>
      </c>
      <c r="G25" s="58">
        <f t="shared" si="2"/>
        <v>0</v>
      </c>
      <c r="H25" s="58">
        <f t="shared" si="2"/>
        <v>443191</v>
      </c>
      <c r="I25" s="59">
        <f>ROUND(SUM(I4:I24),2)</f>
        <v>7077176</v>
      </c>
    </row>
    <row r="26" spans="1:9" ht="17.45" customHeight="1" x14ac:dyDescent="0.2"/>
    <row r="27" spans="1:9" ht="17.45" customHeight="1" x14ac:dyDescent="0.2">
      <c r="A27" s="5" t="s">
        <v>57</v>
      </c>
      <c r="B27" s="571" t="s">
        <v>62</v>
      </c>
      <c r="C27" s="571"/>
      <c r="D27" s="571"/>
      <c r="E27" s="571"/>
      <c r="F27" s="571"/>
      <c r="G27" s="571"/>
      <c r="H27" s="571"/>
      <c r="I27" s="571"/>
    </row>
    <row r="28" spans="1:9" ht="17.45" customHeight="1" x14ac:dyDescent="0.2">
      <c r="A28" s="5" t="s">
        <v>58</v>
      </c>
      <c r="B28" s="571" t="s">
        <v>63</v>
      </c>
      <c r="C28" s="571"/>
      <c r="D28" s="571"/>
      <c r="E28" s="571"/>
      <c r="F28" s="571"/>
      <c r="G28" s="571"/>
      <c r="H28" s="571"/>
      <c r="I28" s="571"/>
    </row>
    <row r="29" spans="1:9" ht="17.45" customHeight="1" x14ac:dyDescent="0.2">
      <c r="A29" s="5" t="s">
        <v>59</v>
      </c>
      <c r="B29" s="571" t="s">
        <v>71</v>
      </c>
      <c r="C29" s="572"/>
      <c r="D29" s="572"/>
      <c r="E29" s="572"/>
      <c r="F29" s="572"/>
      <c r="G29" s="572"/>
      <c r="H29" s="572"/>
      <c r="I29" s="572"/>
    </row>
    <row r="30" spans="1:9" ht="17.45" customHeight="1" x14ac:dyDescent="0.2">
      <c r="A30" s="5" t="s">
        <v>60</v>
      </c>
      <c r="B30" s="571" t="s">
        <v>64</v>
      </c>
      <c r="C30" s="571"/>
      <c r="D30" s="571"/>
      <c r="E30" s="571"/>
      <c r="F30" s="571"/>
      <c r="G30" s="571"/>
      <c r="H30" s="571"/>
      <c r="I30" s="571"/>
    </row>
    <row r="31" spans="1:9" ht="17.45" customHeight="1" x14ac:dyDescent="0.2">
      <c r="A31" s="5" t="s">
        <v>61</v>
      </c>
      <c r="B31" s="571" t="s">
        <v>970</v>
      </c>
      <c r="C31" s="571"/>
      <c r="D31" s="571"/>
      <c r="E31" s="571"/>
      <c r="F31" s="571"/>
      <c r="G31" s="571"/>
      <c r="H31" s="571"/>
      <c r="I31" s="571"/>
    </row>
    <row r="32" spans="1:9" x14ac:dyDescent="0.2">
      <c r="A32" s="341" t="s">
        <v>971</v>
      </c>
      <c r="B32" s="192" t="s">
        <v>972</v>
      </c>
      <c r="C32" s="100"/>
      <c r="D32" s="100"/>
      <c r="E32" s="100"/>
      <c r="F32" s="100"/>
      <c r="G32" s="100"/>
      <c r="H32" s="100"/>
      <c r="I32" s="100"/>
    </row>
    <row r="33" spans="1:9" x14ac:dyDescent="0.2">
      <c r="A33" s="100"/>
      <c r="B33" s="100"/>
      <c r="C33" s="100"/>
      <c r="D33" s="100"/>
      <c r="E33" s="100"/>
      <c r="F33" s="100"/>
      <c r="G33" s="100"/>
      <c r="H33" s="100"/>
      <c r="I33" s="100"/>
    </row>
    <row r="34" spans="1:9" x14ac:dyDescent="0.2">
      <c r="A34" s="100"/>
      <c r="B34" s="100"/>
      <c r="C34" s="100"/>
      <c r="D34" s="100"/>
      <c r="E34" s="100"/>
      <c r="F34" s="100"/>
      <c r="G34" s="100"/>
      <c r="H34" s="100"/>
      <c r="I34" s="100"/>
    </row>
  </sheetData>
  <sheetProtection algorithmName="SHA-512" hashValue="ExKxjWm118uOYhDgakdhEZFVp78my3/Ay6Al/FyEZTZQy3AIjasCB4FnLEZjWDokFEAXlN5sC8bebHJhPM4/BQ==" saltValue="MHoOyUb9TODmPjQOAVcluQ=="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2" orientation="landscape" r:id="rId1"/>
  <headerFooter alignWithMargins="0">
    <oddFooter>&amp;R&amp;"Arial,Bold"Page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activeCell="C17" sqref="C17"/>
    </sheetView>
  </sheetViews>
  <sheetFormatPr defaultColWidth="9.140625" defaultRowHeight="12.75" x14ac:dyDescent="0.2"/>
  <cols>
    <col min="1" max="1" width="3.5703125" style="5" customWidth="1"/>
    <col min="2" max="2" width="39.5703125" style="5" customWidth="1"/>
    <col min="3" max="7" width="17.5703125" style="5" customWidth="1"/>
    <col min="8" max="8" width="16.42578125" style="5" customWidth="1"/>
    <col min="9" max="9" width="17.5703125" style="5" customWidth="1"/>
    <col min="10" max="11" width="14.5703125" style="5" customWidth="1"/>
    <col min="12" max="16384" width="9.140625" style="5"/>
  </cols>
  <sheetData>
    <row r="1" spans="1:9" ht="35.1" customHeight="1" thickBot="1" x14ac:dyDescent="0.25">
      <c r="A1" s="541" t="str">
        <f>CONCATENATE('Basic Data Input'!B7," in ",'Basic Data Input'!B8," County")</f>
        <v>City of Plainview in Pierce County</v>
      </c>
      <c r="B1" s="541"/>
      <c r="C1" s="541"/>
      <c r="D1" s="541"/>
      <c r="E1" s="541"/>
      <c r="F1" s="541"/>
      <c r="G1" s="541"/>
      <c r="H1" s="541"/>
      <c r="I1" s="541"/>
    </row>
    <row r="2" spans="1:9" ht="42.95" customHeight="1" x14ac:dyDescent="0.2">
      <c r="A2" s="48" t="s">
        <v>3</v>
      </c>
      <c r="B2" s="49" t="s">
        <v>1087</v>
      </c>
      <c r="C2" s="50" t="s">
        <v>52</v>
      </c>
      <c r="D2" s="50" t="s">
        <v>53</v>
      </c>
      <c r="E2" s="50" t="s">
        <v>54</v>
      </c>
      <c r="F2" s="50" t="s">
        <v>55</v>
      </c>
      <c r="G2" s="50" t="s">
        <v>56</v>
      </c>
      <c r="H2" s="340" t="s">
        <v>973</v>
      </c>
      <c r="I2" s="51" t="s">
        <v>17</v>
      </c>
    </row>
    <row r="3" spans="1:9" ht="17.45" customHeight="1" x14ac:dyDescent="0.2">
      <c r="A3" s="52">
        <v>1</v>
      </c>
      <c r="B3" s="3" t="s">
        <v>18</v>
      </c>
      <c r="C3" s="61"/>
      <c r="D3" s="61"/>
      <c r="E3" s="61"/>
      <c r="F3" s="61"/>
      <c r="G3" s="61"/>
      <c r="H3" s="338"/>
      <c r="I3" s="62"/>
    </row>
    <row r="4" spans="1:9" ht="17.45" customHeight="1" x14ac:dyDescent="0.2">
      <c r="A4" s="52">
        <v>2</v>
      </c>
      <c r="B4" s="3" t="s">
        <v>19</v>
      </c>
      <c r="C4" s="1">
        <f>207971-12345</f>
        <v>195626</v>
      </c>
      <c r="D4" s="1"/>
      <c r="E4" s="1">
        <v>12345</v>
      </c>
      <c r="F4" s="1"/>
      <c r="G4" s="1"/>
      <c r="H4" s="339"/>
      <c r="I4" s="54">
        <f>SUM(C4:H4)</f>
        <v>207971</v>
      </c>
    </row>
    <row r="5" spans="1:9" ht="17.45" customHeight="1" x14ac:dyDescent="0.2">
      <c r="A5" s="52">
        <v>3</v>
      </c>
      <c r="B5" s="138" t="s">
        <v>1110</v>
      </c>
      <c r="C5" s="1">
        <v>211111</v>
      </c>
      <c r="D5" s="1"/>
      <c r="E5" s="1"/>
      <c r="F5" s="1"/>
      <c r="G5" s="1"/>
      <c r="H5" s="339"/>
      <c r="I5" s="54">
        <f t="shared" ref="I5:I13" si="0">SUM(C5:H5)</f>
        <v>211111</v>
      </c>
    </row>
    <row r="6" spans="1:9" ht="17.45" customHeight="1" x14ac:dyDescent="0.2">
      <c r="A6" s="468" t="s">
        <v>1108</v>
      </c>
      <c r="B6" s="138" t="s">
        <v>1109</v>
      </c>
      <c r="C6" s="1">
        <v>22000</v>
      </c>
      <c r="D6" s="1"/>
      <c r="E6" s="1"/>
      <c r="F6" s="1"/>
      <c r="G6" s="1"/>
      <c r="H6" s="339"/>
      <c r="I6" s="54">
        <f t="shared" si="0"/>
        <v>22000</v>
      </c>
    </row>
    <row r="7" spans="1:9" ht="17.45" customHeight="1" x14ac:dyDescent="0.2">
      <c r="A7" s="52">
        <v>4</v>
      </c>
      <c r="B7" s="3" t="s">
        <v>20</v>
      </c>
      <c r="C7" s="1"/>
      <c r="D7" s="1"/>
      <c r="E7" s="1"/>
      <c r="F7" s="1"/>
      <c r="G7" s="1"/>
      <c r="H7" s="339"/>
      <c r="I7" s="54">
        <f t="shared" si="0"/>
        <v>0</v>
      </c>
    </row>
    <row r="8" spans="1:9" ht="17.45" customHeight="1" x14ac:dyDescent="0.2">
      <c r="A8" s="63">
        <v>5</v>
      </c>
      <c r="B8" s="4" t="s">
        <v>21</v>
      </c>
      <c r="C8" s="1">
        <v>287611</v>
      </c>
      <c r="D8" s="1">
        <v>543346</v>
      </c>
      <c r="E8" s="1">
        <v>0</v>
      </c>
      <c r="F8" s="1">
        <f>15534+1642</f>
        <v>17176</v>
      </c>
      <c r="G8" s="1"/>
      <c r="H8" s="339"/>
      <c r="I8" s="54">
        <f t="shared" si="0"/>
        <v>848133</v>
      </c>
    </row>
    <row r="9" spans="1:9" ht="17.45" customHeight="1" x14ac:dyDescent="0.2">
      <c r="A9" s="52">
        <v>6</v>
      </c>
      <c r="B9" s="4" t="s">
        <v>22</v>
      </c>
      <c r="C9" s="1">
        <v>23674</v>
      </c>
      <c r="D9" s="1"/>
      <c r="E9" s="1"/>
      <c r="F9" s="1"/>
      <c r="G9" s="1"/>
      <c r="H9" s="339"/>
      <c r="I9" s="54">
        <f t="shared" si="0"/>
        <v>23674</v>
      </c>
    </row>
    <row r="10" spans="1:9" ht="17.45" customHeight="1" x14ac:dyDescent="0.2">
      <c r="A10" s="52">
        <v>7</v>
      </c>
      <c r="B10" s="4" t="s">
        <v>23</v>
      </c>
      <c r="C10" s="1"/>
      <c r="D10" s="1"/>
      <c r="E10" s="1"/>
      <c r="F10" s="1"/>
      <c r="G10" s="1"/>
      <c r="H10" s="339"/>
      <c r="I10" s="54">
        <f t="shared" si="0"/>
        <v>0</v>
      </c>
    </row>
    <row r="11" spans="1:9" ht="17.45" customHeight="1" x14ac:dyDescent="0.2">
      <c r="A11" s="52">
        <v>8</v>
      </c>
      <c r="B11" s="4" t="s">
        <v>24</v>
      </c>
      <c r="C11" s="1">
        <f>56048-313-18356-9840+97415+140882-25000-4680+3595</f>
        <v>239751</v>
      </c>
      <c r="D11" s="1">
        <v>0</v>
      </c>
      <c r="E11" s="1">
        <v>9840</v>
      </c>
      <c r="F11" s="1">
        <f>18356+313+29680</f>
        <v>48349</v>
      </c>
      <c r="G11" s="1"/>
      <c r="H11" s="339"/>
      <c r="I11" s="54">
        <f t="shared" si="0"/>
        <v>297940</v>
      </c>
    </row>
    <row r="12" spans="1:9" ht="17.45" customHeight="1" x14ac:dyDescent="0.2">
      <c r="A12" s="52">
        <v>9</v>
      </c>
      <c r="B12" s="4" t="s">
        <v>25</v>
      </c>
      <c r="C12" s="1"/>
      <c r="D12" s="1"/>
      <c r="E12" s="1"/>
      <c r="F12" s="1"/>
      <c r="G12" s="1"/>
      <c r="H12" s="339"/>
      <c r="I12" s="54">
        <f t="shared" si="0"/>
        <v>0</v>
      </c>
    </row>
    <row r="13" spans="1:9" ht="17.45" customHeight="1" x14ac:dyDescent="0.2">
      <c r="A13" s="52">
        <v>10</v>
      </c>
      <c r="B13" s="4" t="s">
        <v>26</v>
      </c>
      <c r="C13" s="1">
        <v>1045267</v>
      </c>
      <c r="D13" s="1">
        <v>80500</v>
      </c>
      <c r="E13" s="1"/>
      <c r="F13" s="1">
        <v>46095</v>
      </c>
      <c r="G13" s="1"/>
      <c r="H13" s="339">
        <v>49846</v>
      </c>
      <c r="I13" s="54">
        <f t="shared" si="0"/>
        <v>1221708</v>
      </c>
    </row>
    <row r="14" spans="1:9" ht="17.45" customHeight="1" x14ac:dyDescent="0.2">
      <c r="A14" s="52">
        <v>11</v>
      </c>
      <c r="B14" s="4" t="s">
        <v>27</v>
      </c>
      <c r="C14" s="61"/>
      <c r="D14" s="61"/>
      <c r="E14" s="61"/>
      <c r="F14" s="61"/>
      <c r="G14" s="61"/>
      <c r="H14" s="338"/>
      <c r="I14" s="62"/>
    </row>
    <row r="15" spans="1:9" ht="17.45" customHeight="1" x14ac:dyDescent="0.2">
      <c r="A15" s="52">
        <v>12</v>
      </c>
      <c r="B15" s="4" t="s">
        <v>28</v>
      </c>
      <c r="C15" s="1"/>
      <c r="D15" s="1"/>
      <c r="E15" s="1"/>
      <c r="F15" s="1"/>
      <c r="G15" s="1"/>
      <c r="H15" s="339"/>
      <c r="I15" s="54">
        <f>SUM(C15:H15)</f>
        <v>0</v>
      </c>
    </row>
    <row r="16" spans="1:9" ht="17.45" customHeight="1" x14ac:dyDescent="0.2">
      <c r="A16" s="52">
        <v>13</v>
      </c>
      <c r="B16" s="4" t="s">
        <v>29</v>
      </c>
      <c r="C16" s="1">
        <f>3147703-105142+47942+179028+79907-229705-100925</f>
        <v>3018808</v>
      </c>
      <c r="D16" s="1">
        <v>0</v>
      </c>
      <c r="E16" s="1">
        <v>38106</v>
      </c>
      <c r="F16" s="1"/>
      <c r="G16" s="1"/>
      <c r="H16" s="339"/>
      <c r="I16" s="54">
        <f t="shared" ref="I16:I23" si="1">SUM(C16:H16)</f>
        <v>3056914</v>
      </c>
    </row>
    <row r="17" spans="1:9" ht="17.45" customHeight="1" x14ac:dyDescent="0.2">
      <c r="A17" s="52">
        <v>14</v>
      </c>
      <c r="B17" s="4" t="s">
        <v>30</v>
      </c>
      <c r="C17" s="1"/>
      <c r="D17" s="1"/>
      <c r="E17" s="1"/>
      <c r="F17" s="1"/>
      <c r="G17" s="1"/>
      <c r="H17" s="339"/>
      <c r="I17" s="54">
        <f t="shared" si="1"/>
        <v>0</v>
      </c>
    </row>
    <row r="18" spans="1:9" ht="17.45" customHeight="1" x14ac:dyDescent="0.2">
      <c r="A18" s="52">
        <v>15</v>
      </c>
      <c r="B18" s="4" t="s">
        <v>31</v>
      </c>
      <c r="C18" s="1">
        <f>67310+189794</f>
        <v>257104</v>
      </c>
      <c r="D18" s="1"/>
      <c r="E18" s="1"/>
      <c r="F18" s="1"/>
      <c r="G18" s="1"/>
      <c r="H18" s="339">
        <v>75000</v>
      </c>
      <c r="I18" s="54">
        <f t="shared" si="1"/>
        <v>332104</v>
      </c>
    </row>
    <row r="19" spans="1:9" ht="17.45" customHeight="1" x14ac:dyDescent="0.2">
      <c r="A19" s="52">
        <v>16</v>
      </c>
      <c r="B19" s="4" t="s">
        <v>32</v>
      </c>
      <c r="C19" s="1">
        <f>298085+65016-6819</f>
        <v>356282</v>
      </c>
      <c r="D19" s="1">
        <v>0</v>
      </c>
      <c r="E19" s="1">
        <v>89702</v>
      </c>
      <c r="F19" s="1">
        <f>26812+2893</f>
        <v>29705</v>
      </c>
      <c r="G19" s="1"/>
      <c r="H19" s="339">
        <v>34479</v>
      </c>
      <c r="I19" s="54">
        <f t="shared" si="1"/>
        <v>510168</v>
      </c>
    </row>
    <row r="20" spans="1:9" ht="17.45" customHeight="1" x14ac:dyDescent="0.2">
      <c r="A20" s="52">
        <v>17</v>
      </c>
      <c r="B20" s="4" t="s">
        <v>33</v>
      </c>
      <c r="C20" s="1"/>
      <c r="D20" s="1"/>
      <c r="E20" s="1"/>
      <c r="F20" s="1"/>
      <c r="G20" s="1"/>
      <c r="H20" s="339"/>
      <c r="I20" s="54">
        <f t="shared" si="1"/>
        <v>0</v>
      </c>
    </row>
    <row r="21" spans="1:9" ht="17.45" customHeight="1" x14ac:dyDescent="0.2">
      <c r="A21" s="52">
        <v>18</v>
      </c>
      <c r="B21" s="4" t="s">
        <v>34</v>
      </c>
      <c r="C21" s="1">
        <f>32593+73209</f>
        <v>105802</v>
      </c>
      <c r="D21" s="1">
        <v>0</v>
      </c>
      <c r="E21" s="1">
        <v>0</v>
      </c>
      <c r="F21" s="1">
        <v>60338</v>
      </c>
      <c r="G21" s="1"/>
      <c r="H21" s="339">
        <v>0</v>
      </c>
      <c r="I21" s="54">
        <f t="shared" si="1"/>
        <v>166140</v>
      </c>
    </row>
    <row r="22" spans="1:9" ht="17.45" customHeight="1" x14ac:dyDescent="0.2">
      <c r="A22" s="52">
        <v>19</v>
      </c>
      <c r="B22" s="4" t="s">
        <v>35</v>
      </c>
      <c r="C22" s="1">
        <f>130002+88353</f>
        <v>218355</v>
      </c>
      <c r="D22" s="1">
        <v>5565</v>
      </c>
      <c r="E22" s="1">
        <f>34154-D22</f>
        <v>28589</v>
      </c>
      <c r="F22" s="1">
        <v>0</v>
      </c>
      <c r="G22" s="1"/>
      <c r="H22" s="339">
        <v>90000</v>
      </c>
      <c r="I22" s="54">
        <f t="shared" si="1"/>
        <v>342509</v>
      </c>
    </row>
    <row r="23" spans="1:9" ht="17.45" customHeight="1" x14ac:dyDescent="0.2">
      <c r="A23" s="52">
        <v>20</v>
      </c>
      <c r="B23" s="4" t="s">
        <v>36</v>
      </c>
      <c r="C23" s="1"/>
      <c r="D23" s="1"/>
      <c r="E23" s="1"/>
      <c r="F23" s="1"/>
      <c r="G23" s="1"/>
      <c r="H23" s="339"/>
      <c r="I23" s="54">
        <f t="shared" si="1"/>
        <v>0</v>
      </c>
    </row>
    <row r="24" spans="1:9" ht="17.45" customHeight="1" x14ac:dyDescent="0.2">
      <c r="A24" s="52">
        <v>21</v>
      </c>
      <c r="B24" s="3" t="s">
        <v>70</v>
      </c>
      <c r="C24" s="61"/>
      <c r="D24" s="61"/>
      <c r="E24" s="61"/>
      <c r="F24" s="61"/>
      <c r="G24" s="134"/>
      <c r="H24" s="61"/>
      <c r="I24" s="54">
        <f>SUM(C24:H24)</f>
        <v>0</v>
      </c>
    </row>
    <row r="25" spans="1:9" ht="17.45" customHeight="1" thickBot="1" x14ac:dyDescent="0.25">
      <c r="A25" s="64">
        <v>22</v>
      </c>
      <c r="B25" s="65" t="s">
        <v>161</v>
      </c>
      <c r="C25" s="58">
        <f t="shared" ref="C25:H25" si="2">SUM(C4:C24)</f>
        <v>5981391</v>
      </c>
      <c r="D25" s="58">
        <f t="shared" si="2"/>
        <v>629411</v>
      </c>
      <c r="E25" s="58">
        <f t="shared" si="2"/>
        <v>178582</v>
      </c>
      <c r="F25" s="58">
        <f t="shared" si="2"/>
        <v>201663</v>
      </c>
      <c r="G25" s="58">
        <f t="shared" si="2"/>
        <v>0</v>
      </c>
      <c r="H25" s="58">
        <f t="shared" si="2"/>
        <v>249325</v>
      </c>
      <c r="I25" s="59">
        <f>ROUND(SUM(I4:I24),2)</f>
        <v>7240372</v>
      </c>
    </row>
    <row r="26" spans="1:9" ht="17.45" customHeight="1" x14ac:dyDescent="0.2"/>
    <row r="27" spans="1:9" ht="17.45" customHeight="1" x14ac:dyDescent="0.2">
      <c r="A27" s="5" t="s">
        <v>57</v>
      </c>
      <c r="B27" s="571" t="s">
        <v>62</v>
      </c>
      <c r="C27" s="571"/>
      <c r="D27" s="571"/>
      <c r="E27" s="571"/>
      <c r="F27" s="571"/>
      <c r="G27" s="571"/>
      <c r="H27" s="571"/>
      <c r="I27" s="571"/>
    </row>
    <row r="28" spans="1:9" ht="17.45" customHeight="1" x14ac:dyDescent="0.2">
      <c r="A28" s="5" t="s">
        <v>58</v>
      </c>
      <c r="B28" s="571" t="s">
        <v>63</v>
      </c>
      <c r="C28" s="571"/>
      <c r="D28" s="571"/>
      <c r="E28" s="571"/>
      <c r="F28" s="571"/>
      <c r="G28" s="571"/>
      <c r="H28" s="571"/>
      <c r="I28" s="571"/>
    </row>
    <row r="29" spans="1:9" ht="17.45" customHeight="1" x14ac:dyDescent="0.2">
      <c r="A29" s="5" t="s">
        <v>59</v>
      </c>
      <c r="B29" s="571" t="s">
        <v>71</v>
      </c>
      <c r="C29" s="572"/>
      <c r="D29" s="572"/>
      <c r="E29" s="572"/>
      <c r="F29" s="572"/>
      <c r="G29" s="572"/>
      <c r="H29" s="572"/>
      <c r="I29" s="572"/>
    </row>
    <row r="30" spans="1:9" ht="17.45" customHeight="1" x14ac:dyDescent="0.2">
      <c r="A30" s="5" t="s">
        <v>60</v>
      </c>
      <c r="B30" s="571" t="s">
        <v>64</v>
      </c>
      <c r="C30" s="571"/>
      <c r="D30" s="571"/>
      <c r="E30" s="571"/>
      <c r="F30" s="571"/>
      <c r="G30" s="571"/>
      <c r="H30" s="571"/>
      <c r="I30" s="571"/>
    </row>
    <row r="31" spans="1:9" ht="17.45" customHeight="1" x14ac:dyDescent="0.2">
      <c r="A31" s="5" t="s">
        <v>61</v>
      </c>
      <c r="B31" s="571" t="s">
        <v>970</v>
      </c>
      <c r="C31" s="571"/>
      <c r="D31" s="571"/>
      <c r="E31" s="571"/>
      <c r="F31" s="571"/>
      <c r="G31" s="571"/>
      <c r="H31" s="571"/>
      <c r="I31" s="571"/>
    </row>
    <row r="32" spans="1:9" x14ac:dyDescent="0.2">
      <c r="A32" s="341" t="s">
        <v>971</v>
      </c>
      <c r="B32" s="192" t="s">
        <v>972</v>
      </c>
      <c r="C32" s="100"/>
      <c r="D32" s="100"/>
      <c r="E32" s="100"/>
      <c r="F32" s="100"/>
      <c r="G32" s="100"/>
      <c r="H32" s="100"/>
      <c r="I32" s="100"/>
    </row>
    <row r="33" spans="1:9" x14ac:dyDescent="0.2">
      <c r="A33" s="100"/>
      <c r="B33" s="100"/>
      <c r="C33" s="100"/>
      <c r="D33" s="100"/>
      <c r="E33" s="100"/>
      <c r="F33" s="100"/>
      <c r="G33" s="100"/>
      <c r="H33" s="100"/>
      <c r="I33" s="100"/>
    </row>
    <row r="34" spans="1:9" x14ac:dyDescent="0.2">
      <c r="A34" s="100"/>
      <c r="B34" s="100"/>
      <c r="C34" s="100"/>
      <c r="D34" s="100"/>
      <c r="E34" s="100"/>
      <c r="F34" s="100"/>
      <c r="G34" s="100"/>
      <c r="H34" s="100"/>
      <c r="I34" s="100"/>
    </row>
    <row r="35" spans="1:9" x14ac:dyDescent="0.2">
      <c r="A35" s="100"/>
      <c r="B35" s="100"/>
      <c r="C35" s="100"/>
      <c r="D35" s="100"/>
      <c r="E35" s="100"/>
      <c r="F35" s="100"/>
      <c r="G35" s="100"/>
      <c r="H35" s="100"/>
      <c r="I35" s="100"/>
    </row>
  </sheetData>
  <sheetProtection algorithmName="SHA-512" hashValue="Qlu0o2LTshSqPyiXa++L0+WFSjnAYG4ZK5brbCOUZTY45oLvDmFJAgfwhzW9IhgKmZgTFKSSQZTKLnrsrPmeVA==" saltValue="FygMPs5I9PKE+9Y5fjF01Q=="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2" orientation="landscape" r:id="rId1"/>
  <headerFooter alignWithMargins="0">
    <oddFooter>&amp;R&amp;"Arial,Bold"Page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Checklist</vt:lpstr>
      <vt:lpstr>Step By Step</vt:lpstr>
      <vt:lpstr>Basic Data Input</vt:lpstr>
      <vt:lpstr>Cover- Page 1</vt:lpstr>
      <vt:lpstr>Receipts - Page 2</vt:lpstr>
      <vt:lpstr>Page 2-A</vt:lpstr>
      <vt:lpstr>2024-2025 - Page 3</vt:lpstr>
      <vt:lpstr>2023-2024 - Page 4</vt:lpstr>
      <vt:lpstr>2022-2023 - Page 5</vt:lpstr>
      <vt:lpstr>Proprietary Funds-Page 6</vt:lpstr>
      <vt:lpstr>Correspondence Page 7</vt:lpstr>
      <vt:lpstr>Lid Support Page 8</vt:lpstr>
      <vt:lpstr>Lid Computation Page 9 </vt:lpstr>
      <vt:lpstr>Capital Improvements Page10</vt:lpstr>
      <vt:lpstr>Levy Limit Form Page 11</vt:lpstr>
      <vt:lpstr>PT Request Act  Page 12</vt:lpstr>
      <vt:lpstr>Combo Hearing</vt:lpstr>
      <vt:lpstr>PT Resolution</vt:lpstr>
      <vt:lpstr>Interlocal Form</vt:lpstr>
      <vt:lpstr>Trade Name Form</vt:lpstr>
      <vt:lpstr>Interlocal Form Page2</vt:lpstr>
      <vt:lpstr>For Upload</vt:lpstr>
      <vt:lpstr>'2022-2023 - Page 5'!Print_Area</vt:lpstr>
      <vt:lpstr>'2023-2024 - Page 4'!Print_Area</vt:lpstr>
      <vt:lpstr>'2024-2025 - Page 3'!Print_Area</vt:lpstr>
      <vt:lpstr>'Basic Data Input'!Print_Area</vt:lpstr>
      <vt:lpstr>'Capital Improvements Page10'!Print_Area</vt:lpstr>
      <vt:lpstr>Checklist!Print_Area</vt:lpstr>
      <vt:lpstr>'Combo Hearing'!Print_Area</vt:lpstr>
      <vt:lpstr>'Cover- Page 1'!Print_Area</vt:lpstr>
      <vt:lpstr>'Interlocal Form'!Print_Area</vt:lpstr>
      <vt:lpstr>'Interlocal Form Page2'!Print_Area</vt:lpstr>
      <vt:lpstr>'Levy Limit Form Page 11'!Print_Area</vt:lpstr>
      <vt:lpstr>'Lid Computation Page 9 '!Print_Area</vt:lpstr>
      <vt:lpstr>'Lid Support Page 8'!Print_Area</vt:lpstr>
      <vt:lpstr>'Page 2-A'!Print_Area</vt:lpstr>
      <vt:lpstr>'Proprietary Funds-Page 6'!Print_Area</vt:lpstr>
      <vt:lpstr>'PT Request Act  Page 12'!Print_Area</vt:lpstr>
      <vt:lpstr>'PT Resolution'!Print_Area</vt:lpstr>
      <vt:lpstr>'Receipts - Page 2'!Print_Area</vt:lpstr>
      <vt:lpstr>'Step By Step'!Print_Area</vt:lpstr>
      <vt:lpstr>'Trade Name Form'!Print_Area</vt:lpstr>
      <vt:lpstr>'Lid Computation Page 9 '!Print_Titles</vt:lpstr>
    </vt:vector>
  </TitlesOfParts>
  <Company>State of Nebraska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S Herbers</dc:creator>
  <cp:lastModifiedBy>Courtney</cp:lastModifiedBy>
  <cp:lastPrinted>2024-09-18T15:26:55Z</cp:lastPrinted>
  <dcterms:created xsi:type="dcterms:W3CDTF">1999-04-21T18:14:29Z</dcterms:created>
  <dcterms:modified xsi:type="dcterms:W3CDTF">2024-09-20T21:32:07Z</dcterms:modified>
</cp:coreProperties>
</file>